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B6C58B94-F439-4F0E-B1C6-52414016AD8A}" xr6:coauthVersionLast="47" xr6:coauthVersionMax="47" xr10:uidLastSave="{00000000-0000-0000-0000-000000000000}"/>
  <bookViews>
    <workbookView xWindow="-110" yWindow="-110" windowWidth="19420" windowHeight="10420" tabRatio="870" activeTab="4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'!$N:$AE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81029"/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M4" i="58"/>
  <c r="V22" i="58" s="1"/>
  <c r="E32" i="58" s="1"/>
  <c r="L4" i="58"/>
  <c r="T22" i="58" s="1"/>
  <c r="K4" i="58"/>
  <c r="V21" i="58" s="1"/>
  <c r="E31" i="58" s="1"/>
  <c r="J4" i="58"/>
  <c r="T21" i="58" s="1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3" i="59"/>
  <c r="F15" i="59"/>
  <c r="F11" i="59"/>
  <c r="B9" i="59"/>
  <c r="N18" i="60"/>
  <c r="B7" i="60"/>
  <c r="B14" i="60"/>
  <c r="F12" i="60"/>
  <c r="F2" i="60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B2" i="65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3" i="66"/>
  <c r="B25" i="66"/>
  <c r="B28" i="66" s="1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W28" i="52" s="1"/>
  <c r="AG25" i="52"/>
  <c r="W26" i="52"/>
  <c r="W29" i="52"/>
  <c r="W32" i="52"/>
  <c r="W31" i="52"/>
  <c r="Y25" i="52"/>
  <c r="V34" i="67" l="1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Z29" i="52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<sst xmlns="http://schemas.openxmlformats.org/spreadsheetml/2006/main" count="3627" uniqueCount="105">
  <si>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</si>
  <si>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</si>
  <si>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</si>
  <si>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</si>
  <si>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</si>
  <si>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</si>
  <si>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</si>
  <si>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</si>
  <si>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</si>
  <si>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</si>
  <si>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</si>
  <si>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</si>
  <si>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</si>
  <si>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</si>
  <si>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</si>
  <si>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</si>
  <si>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</si>
  <si>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</si>
  <si>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</si>
  <si>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</si>
  <si>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</si>
  <si>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</si>
  <si>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</si>
  <si>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</si>
  <si>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</si>
  <si>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</si>
  <si>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</si>
  <si>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</si>
  <si>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</si>
  <si>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</si>
  <si>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</si>
  <si>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</si>
  <si>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</si>
  <si>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</si>
  <si>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</si>
  <si>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</si>
  <si>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</si>
  <si>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</si>
  <si>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</si>
  <si>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</si>
  <si>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</si>
  <si>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</si>
  <si>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</si>
  <si>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</si>
  <si>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- 9.3.2024</t>
  </si>
  <si>
    <t>Mikulova H</t>
  </si>
  <si>
    <t>Počernice C</t>
  </si>
  <si>
    <t>Kometa G</t>
  </si>
  <si>
    <t>Kunice C</t>
  </si>
  <si>
    <t>Kometa H</t>
  </si>
  <si>
    <t>Dansport D</t>
  </si>
  <si>
    <t>Joky</t>
  </si>
  <si>
    <t>Orion G</t>
  </si>
  <si>
    <t>Lvi D</t>
  </si>
  <si>
    <t>Vršovice C</t>
  </si>
  <si>
    <t>Počernice B</t>
  </si>
  <si>
    <t>Lvi C</t>
  </si>
  <si>
    <t>Meteor D</t>
  </si>
  <si>
    <t>Orion E</t>
  </si>
  <si>
    <t>Mikulova D</t>
  </si>
  <si>
    <t>Pečky B</t>
  </si>
  <si>
    <t>Střešovice C</t>
  </si>
  <si>
    <t>Mikulova G</t>
  </si>
  <si>
    <t>Vršovice D</t>
  </si>
  <si>
    <t>Meteor C</t>
  </si>
  <si>
    <t>Meteor B</t>
  </si>
  <si>
    <t>Slavia B</t>
  </si>
  <si>
    <t>Kometa F</t>
  </si>
  <si>
    <t>Olymp D</t>
  </si>
  <si>
    <t xml:space="preserve">Španielka </t>
  </si>
  <si>
    <t>Kometa D</t>
  </si>
  <si>
    <t>Kunice B</t>
  </si>
  <si>
    <t>Střešovice D</t>
  </si>
  <si>
    <t>Dansport B</t>
  </si>
  <si>
    <t>Orion F</t>
  </si>
  <si>
    <t>Kometa C</t>
  </si>
  <si>
    <t>Studio Sport</t>
  </si>
  <si>
    <t>Mikulova F</t>
  </si>
  <si>
    <t>Mikulova E</t>
  </si>
  <si>
    <t>Olymp C</t>
  </si>
  <si>
    <t>Lvi B</t>
  </si>
  <si>
    <t>Olymp A</t>
  </si>
  <si>
    <t>Vršovice B</t>
  </si>
  <si>
    <t>Mikulova B</t>
  </si>
  <si>
    <t>Dansport A</t>
  </si>
  <si>
    <t>Kometa A</t>
  </si>
  <si>
    <t>Mikulova A</t>
  </si>
  <si>
    <t>Slavia A</t>
  </si>
  <si>
    <t>Mikulova C</t>
  </si>
  <si>
    <t>Střešovice A</t>
  </si>
  <si>
    <t>Vršovice A</t>
  </si>
  <si>
    <t>Lvi A</t>
  </si>
  <si>
    <t>Orion C</t>
  </si>
  <si>
    <t>Pečky A</t>
  </si>
  <si>
    <t>Orion A</t>
  </si>
  <si>
    <t>Orion B</t>
  </si>
  <si>
    <t>Kometa E</t>
  </si>
  <si>
    <t>Meteor A</t>
  </si>
  <si>
    <t>Dansport C</t>
  </si>
  <si>
    <t>Kunice A</t>
  </si>
  <si>
    <t>Orion D</t>
  </si>
  <si>
    <t>Střešovice B</t>
  </si>
  <si>
    <t>Kometa B</t>
  </si>
  <si>
    <t>Olymp B</t>
  </si>
  <si>
    <t>Počernice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</si>
</sst>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0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50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23" fillId="0" borderId="29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" fontId="7" fillId="0" borderId="34" xfId="1" applyNumberFormat="1" applyFont="1" applyBorder="1" applyAlignment="1" applyProtection="1">
      <alignment horizontal="center" vertical="center"/>
      <protection hidden="1"/>
    </xf>
    <xf numFmtId="1" fontId="16" fillId="0" borderId="19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zoomScaleNormal="100" workbookViewId="0">
      <selection activeCell="L12" sqref="L12"/>
    </sheetView>
  </sheetViews>
  <sheetFormatPr defaultColWidth="8.81640625" defaultRowHeight="13" x14ac:dyDescent="0.3"/>
  <cols>
    <col min="1" max="1" width="10.26953125" style="8" bestFit="1" customWidth="1"/>
    <col min="2" max="2" width="10.7265625" style="8" customWidth="1"/>
    <col min="3" max="3" width="3.81640625" style="8" customWidth="1"/>
    <col min="4" max="4" width="10.7265625" style="8" customWidth="1"/>
    <col min="5" max="5" width="3.81640625" style="8" customWidth="1"/>
    <col min="6" max="6" width="10.7265625" style="8" customWidth="1"/>
    <col min="7" max="7" width="3.81640625" style="8" customWidth="1"/>
    <col min="8" max="8" width="10.7265625" style="8" customWidth="1"/>
    <col min="9" max="9" width="3.81640625" style="8" customWidth="1"/>
    <col min="10" max="10" width="10.7265625" style="8" customWidth="1"/>
    <col min="11" max="11" width="3.81640625" style="8" customWidth="1"/>
    <col min="12" max="12" width="12" style="8" bestFit="1" customWidth="1"/>
    <col min="13" max="13" width="8.81640625" style="8"/>
    <col min="14" max="14" width="3.81640625" style="8" customWidth="1"/>
    <col min="15" max="15" width="1.54296875" style="8" customWidth="1"/>
    <col min="16" max="17" width="3.81640625" style="8" customWidth="1"/>
    <col min="18" max="18" width="1.54296875" style="8" customWidth="1"/>
    <col min="19" max="21" width="3.81640625" style="8" customWidth="1"/>
    <col min="22" max="22" width="1.54296875" style="8" customWidth="1"/>
    <col min="23" max="24" width="3.81640625" style="8" customWidth="1"/>
    <col min="25" max="25" width="1.54296875" style="8" customWidth="1"/>
    <col min="26" max="26" width="3.81640625" style="8" customWidth="1"/>
    <col min="27" max="16384" width="8.81640625" style="8"/>
  </cols>
  <sheetData>
    <row r="1" spans="1:26" s="111" customFormat="1" ht="21.65" customHeight="1" x14ac:dyDescent="0.35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5" customHeight="1" thickBot="1" x14ac:dyDescent="0.4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5" customHeight="1" thickBot="1" x14ac:dyDescent="0.4">
      <c r="A3" s="120">
        <v>1</v>
      </c>
      <c r="B3" s="121" t="s">
        <v>63</v>
      </c>
      <c r="C3" s="122">
        <v>1</v>
      </c>
      <c r="D3" s="123" t="s">
        <v>61</v>
      </c>
      <c r="E3" s="124">
        <v>1</v>
      </c>
      <c r="F3" s="125" t="s">
        <v>51</v>
      </c>
      <c r="G3" s="124">
        <v>1</v>
      </c>
      <c r="H3" s="121" t="s">
        <v>92</v>
      </c>
      <c r="I3" s="122">
        <v>1</v>
      </c>
      <c r="J3" s="123" t="s">
        <v>98</v>
      </c>
      <c r="K3" s="124">
        <v>1</v>
      </c>
      <c r="L3" s="125" t="s">
        <v>104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5" customHeight="1" x14ac:dyDescent="0.35">
      <c r="A4" s="120">
        <v>2</v>
      </c>
      <c r="B4" s="121" t="s">
        <v>57</v>
      </c>
      <c r="C4" s="122">
        <v>2</v>
      </c>
      <c r="D4" s="123" t="s">
        <v>52</v>
      </c>
      <c r="E4" s="124">
        <v>2</v>
      </c>
      <c r="F4" s="125" t="s">
        <v>49</v>
      </c>
      <c r="G4" s="124">
        <v>2</v>
      </c>
      <c r="H4" s="121" t="s">
        <v>94</v>
      </c>
      <c r="I4" s="122">
        <v>2</v>
      </c>
      <c r="J4" s="123" t="s">
        <v>99</v>
      </c>
      <c r="K4" s="124">
        <v>2</v>
      </c>
      <c r="L4" s="125" t="s">
        <v>75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5" customHeight="1" x14ac:dyDescent="0.35">
      <c r="A5" s="120">
        <v>3</v>
      </c>
      <c r="B5" s="121" t="s">
        <v>58</v>
      </c>
      <c r="C5" s="122">
        <v>3</v>
      </c>
      <c r="D5" s="123" t="s">
        <v>53</v>
      </c>
      <c r="E5" s="124">
        <v>3</v>
      </c>
      <c r="F5" s="125" t="s">
        <v>46</v>
      </c>
      <c r="G5" s="124">
        <v>3</v>
      </c>
      <c r="H5" s="121" t="s">
        <v>95</v>
      </c>
      <c r="I5" s="122">
        <v>3</v>
      </c>
      <c r="J5" s="123" t="s">
        <v>100</v>
      </c>
      <c r="K5" s="124">
        <v>3</v>
      </c>
      <c r="L5" s="125" t="s">
        <v>76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5" customHeight="1" x14ac:dyDescent="0.35">
      <c r="A6" s="120">
        <v>4</v>
      </c>
      <c r="B6" s="121" t="s">
        <v>59</v>
      </c>
      <c r="C6" s="122">
        <v>4</v>
      </c>
      <c r="D6" s="123" t="s">
        <v>54</v>
      </c>
      <c r="E6" s="124">
        <v>4</v>
      </c>
      <c r="F6" s="125" t="s">
        <v>47</v>
      </c>
      <c r="G6" s="124">
        <v>4</v>
      </c>
      <c r="H6" s="121" t="s">
        <v>96</v>
      </c>
      <c r="I6" s="122">
        <v>4</v>
      </c>
      <c r="J6" s="123" t="s">
        <v>101</v>
      </c>
      <c r="K6" s="124">
        <v>4</v>
      </c>
      <c r="L6" s="125" t="s">
        <v>77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5" customHeight="1" x14ac:dyDescent="0.35">
      <c r="A7" s="120">
        <v>5</v>
      </c>
      <c r="B7" s="121" t="s">
        <v>60</v>
      </c>
      <c r="C7" s="122">
        <v>5</v>
      </c>
      <c r="D7" s="123" t="s">
        <v>55</v>
      </c>
      <c r="E7" s="124">
        <v>5</v>
      </c>
      <c r="F7" s="125" t="s">
        <v>48</v>
      </c>
      <c r="G7" s="124">
        <v>5</v>
      </c>
      <c r="H7" s="121" t="s">
        <v>97</v>
      </c>
      <c r="I7" s="122">
        <v>5</v>
      </c>
      <c r="J7" s="123" t="s">
        <v>102</v>
      </c>
      <c r="K7" s="124">
        <v>5</v>
      </c>
      <c r="L7" s="125" t="s">
        <v>78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5" customHeight="1" thickBot="1" x14ac:dyDescent="0.4">
      <c r="A8" s="129">
        <v>6</v>
      </c>
      <c r="B8" s="130" t="s">
        <v>56</v>
      </c>
      <c r="C8" s="131">
        <v>6</v>
      </c>
      <c r="D8" s="132" t="s">
        <v>50</v>
      </c>
      <c r="E8" s="133">
        <v>6</v>
      </c>
      <c r="F8" s="134" t="s">
        <v>45</v>
      </c>
      <c r="G8" s="133">
        <v>6</v>
      </c>
      <c r="H8" s="130" t="s">
        <v>103</v>
      </c>
      <c r="I8" s="131">
        <v>6</v>
      </c>
      <c r="J8" s="132" t="s">
        <v>79</v>
      </c>
      <c r="K8" s="133">
        <v>6</v>
      </c>
      <c r="L8" s="134" t="s">
        <v>73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5" customHeight="1" thickBot="1" x14ac:dyDescent="0.4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5" customHeight="1" x14ac:dyDescent="0.35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5" customHeight="1" thickBot="1" x14ac:dyDescent="0.4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5" customHeight="1" x14ac:dyDescent="0.35">
      <c r="A12" s="120">
        <v>1</v>
      </c>
      <c r="B12" s="121" t="s">
        <v>80</v>
      </c>
      <c r="C12" s="122">
        <v>1</v>
      </c>
      <c r="D12" s="125" t="s">
        <v>74</v>
      </c>
      <c r="E12" s="124">
        <v>1</v>
      </c>
      <c r="F12" s="121" t="s">
        <v>81</v>
      </c>
      <c r="G12" s="122">
        <v>1</v>
      </c>
      <c r="H12" s="125" t="s">
        <v>86</v>
      </c>
      <c r="I12" s="121"/>
      <c r="J12" s="121"/>
    </row>
    <row r="13" spans="1:26" s="111" customFormat="1" ht="21.65" customHeight="1" x14ac:dyDescent="0.35">
      <c r="A13" s="120">
        <v>2</v>
      </c>
      <c r="B13" s="121" t="s">
        <v>69</v>
      </c>
      <c r="C13" s="122">
        <v>2</v>
      </c>
      <c r="D13" s="125" t="s">
        <v>64</v>
      </c>
      <c r="E13" s="124">
        <v>2</v>
      </c>
      <c r="F13" s="121" t="s">
        <v>82</v>
      </c>
      <c r="G13" s="122">
        <v>2</v>
      </c>
      <c r="H13" s="125" t="s">
        <v>88</v>
      </c>
      <c r="I13" s="121"/>
      <c r="J13" s="121"/>
    </row>
    <row r="14" spans="1:26" s="111" customFormat="1" ht="21.65" customHeight="1" x14ac:dyDescent="0.35">
      <c r="A14" s="120">
        <v>3</v>
      </c>
      <c r="B14" s="121" t="s">
        <v>70</v>
      </c>
      <c r="C14" s="122">
        <v>3</v>
      </c>
      <c r="D14" s="125" t="s">
        <v>65</v>
      </c>
      <c r="E14" s="124">
        <v>3</v>
      </c>
      <c r="F14" s="121" t="s">
        <v>83</v>
      </c>
      <c r="G14" s="122">
        <v>3</v>
      </c>
      <c r="H14" s="125" t="s">
        <v>89</v>
      </c>
      <c r="I14" s="121"/>
      <c r="J14" s="121"/>
      <c r="K14" s="121"/>
      <c r="L14" s="121"/>
      <c r="M14" s="121"/>
    </row>
    <row r="15" spans="1:26" s="111" customFormat="1" ht="21.65" customHeight="1" x14ac:dyDescent="0.35">
      <c r="A15" s="120">
        <v>4</v>
      </c>
      <c r="B15" s="121" t="s">
        <v>71</v>
      </c>
      <c r="C15" s="122">
        <v>4</v>
      </c>
      <c r="D15" s="125" t="s">
        <v>67</v>
      </c>
      <c r="E15" s="124">
        <v>4</v>
      </c>
      <c r="F15" s="121" t="s">
        <v>84</v>
      </c>
      <c r="G15" s="122">
        <v>4</v>
      </c>
      <c r="H15" s="125" t="s">
        <v>90</v>
      </c>
      <c r="I15" s="121"/>
      <c r="J15" s="121"/>
      <c r="K15" s="121"/>
      <c r="L15" s="121"/>
      <c r="M15" s="121"/>
    </row>
    <row r="16" spans="1:26" s="111" customFormat="1" ht="21.65" customHeight="1" x14ac:dyDescent="0.35">
      <c r="A16" s="120">
        <v>5</v>
      </c>
      <c r="B16" s="121" t="s">
        <v>72</v>
      </c>
      <c r="C16" s="122">
        <v>5</v>
      </c>
      <c r="D16" s="125" t="s">
        <v>66</v>
      </c>
      <c r="E16" s="124">
        <v>5</v>
      </c>
      <c r="F16" s="121" t="s">
        <v>85</v>
      </c>
      <c r="G16" s="122">
        <v>5</v>
      </c>
      <c r="H16" s="125" t="s">
        <v>91</v>
      </c>
      <c r="I16" s="121"/>
      <c r="J16" s="121"/>
      <c r="K16" s="121"/>
      <c r="L16" s="121"/>
      <c r="M16" s="121"/>
    </row>
    <row r="17" spans="1:13" s="111" customFormat="1" ht="21.65" customHeight="1" thickBot="1" x14ac:dyDescent="0.4">
      <c r="A17" s="129">
        <v>6</v>
      </c>
      <c r="B17" s="130" t="s">
        <v>68</v>
      </c>
      <c r="C17" s="131">
        <v>6</v>
      </c>
      <c r="D17" s="134" t="s">
        <v>62</v>
      </c>
      <c r="E17" s="133">
        <v>6</v>
      </c>
      <c r="F17" s="130" t="s">
        <v>87</v>
      </c>
      <c r="G17" s="131">
        <v>6</v>
      </c>
      <c r="H17" s="134" t="s">
        <v>93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4. liga'!$A$2:$I$16,2,0)</f>
        <v>Kunice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4. liga'!$A$2:$I$16,6,0)</f>
        <v>Střešovice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Kunice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Střešovice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Kunice A</v>
      </c>
      <c r="D7" s="245"/>
      <c r="E7" s="245"/>
      <c r="F7" s="245"/>
      <c r="G7" s="246"/>
      <c r="H7" s="245" t="str">
        <f>+B2</f>
        <v>Střešovice B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Kunice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4. liga'!$A$18</f>
        <v>4.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Střešovice B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4. liga'!$A$2:$I$16,2,0)</f>
        <v>Dansport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4. liga'!$A$2:$I$16,6,0)</f>
        <v>Orion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Dansport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Orion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Dansport C</v>
      </c>
      <c r="D19" s="245"/>
      <c r="E19" s="245"/>
      <c r="F19" s="245"/>
      <c r="G19" s="246"/>
      <c r="H19" s="245" t="str">
        <f>+B14</f>
        <v>Orion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Dansport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4. liga'!$A$18</f>
        <v>4.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Orion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4. liga'!$A$2:$I$16,2,0)</f>
        <v>Dansport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4. liga'!$A$2:$I$16,6,0)</f>
        <v>Olymp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Dansport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Olymp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Dansport C</v>
      </c>
      <c r="D31" s="245"/>
      <c r="E31" s="245"/>
      <c r="F31" s="245"/>
      <c r="G31" s="246"/>
      <c r="H31" s="245" t="str">
        <f>+B26</f>
        <v>Olymp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Dansport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4. liga'!$A$18</f>
        <v>4.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Olymp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4. liga'!$A$2:$I$16,2,0)</f>
        <v>Orion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4. liga'!$A$2:$I$16,6,0)</f>
        <v>Kometa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Orion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Kometa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Orion D</v>
      </c>
      <c r="D43" s="245"/>
      <c r="E43" s="245"/>
      <c r="F43" s="245"/>
      <c r="G43" s="246"/>
      <c r="H43" s="245" t="str">
        <f>+B38</f>
        <v>Kometa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Orion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4. liga'!$A$18</f>
        <v>4.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Kometa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4. liga'!$A$2:$I$16,2,0)</f>
        <v>Kunice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4. liga'!$A$2:$I$16,6,0)</f>
        <v>Olymp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Kunice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Olymp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Kunice A</v>
      </c>
      <c r="D55" s="245"/>
      <c r="E55" s="245"/>
      <c r="F55" s="245"/>
      <c r="G55" s="246"/>
      <c r="H55" s="245" t="str">
        <f>+B50</f>
        <v>Olymp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Kunice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4. liga'!$A$18</f>
        <v>4.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Olymp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4. liga'!$A$2:$I$16,2,0)</f>
        <v>Střešovice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4. liga'!$A$2:$I$16,6,0)</f>
        <v>Kometa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Střešovice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Kometa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Střešovice B</v>
      </c>
      <c r="D67" s="245"/>
      <c r="E67" s="245"/>
      <c r="F67" s="245"/>
      <c r="G67" s="246"/>
      <c r="H67" s="245" t="str">
        <f>+B62</f>
        <v>Kometa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Střešovice B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4. liga'!$A$18</f>
        <v>4.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Kometa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4. liga'!$A$2:$I$16,2,0)</f>
        <v>Orion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4. liga'!$A$2:$I$16,6,0)</f>
        <v>Kunice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Orion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Kunice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Orion D</v>
      </c>
      <c r="D79" s="245"/>
      <c r="E79" s="245"/>
      <c r="F79" s="245"/>
      <c r="G79" s="246"/>
      <c r="H79" s="245" t="str">
        <f>+B74</f>
        <v>Kunice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Orion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4. liga'!$A$18</f>
        <v>4.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Kunice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4. liga'!$A$2:$I$16,2,0)</f>
        <v>Dansport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4. liga'!$A$2:$I$16,6,0)</f>
        <v>Střešovice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Dansport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Střešovice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Dansport C</v>
      </c>
      <c r="D91" s="245"/>
      <c r="E91" s="245"/>
      <c r="F91" s="245"/>
      <c r="G91" s="246"/>
      <c r="H91" s="245" t="str">
        <f>+B86</f>
        <v>Střešovice B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Dansport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4. liga'!$A$18</f>
        <v>4.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Střešovice B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4. liga'!$A$2:$I$16,2,0)</f>
        <v>Orion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4. liga'!$A$2:$I$16,6,0)</f>
        <v>Olymp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Orion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Olymp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Orion D</v>
      </c>
      <c r="D103" s="245"/>
      <c r="E103" s="245"/>
      <c r="F103" s="245"/>
      <c r="G103" s="246"/>
      <c r="H103" s="245" t="str">
        <f>+B98</f>
        <v>Olymp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Orion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4. liga'!$A$18</f>
        <v>4.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Olymp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4. liga'!$A$2:$I$16,2,0)</f>
        <v>Kometa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4. liga'!$A$2:$I$16,6,0)</f>
        <v>Dansport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Kometa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Dansport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Kometa B</v>
      </c>
      <c r="D115" s="245"/>
      <c r="E115" s="245"/>
      <c r="F115" s="245"/>
      <c r="G115" s="246"/>
      <c r="H115" s="245" t="str">
        <f>+B110</f>
        <v>Dansport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Kometa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4. liga'!$A$18</f>
        <v>4.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Dansport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4. liga'!$A$2:$I$16,2,0)</f>
        <v>Olymp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4. liga'!$A$2:$I$16,6,0)</f>
        <v>Střešovice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Olymp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Střešovice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Olymp C</v>
      </c>
      <c r="D127" s="245"/>
      <c r="E127" s="245"/>
      <c r="F127" s="245"/>
      <c r="G127" s="246"/>
      <c r="H127" s="245" t="str">
        <f>+B122</f>
        <v>Střešovice B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Olymp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4. liga'!$A$18</f>
        <v>4.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Střešovice B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4. liga'!$A$2:$I$16,2,0)</f>
        <v>Kometa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4. liga'!$A$2:$I$16,6,0)</f>
        <v>Kunice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Kometa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Kunice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Kometa B</v>
      </c>
      <c r="D139" s="245"/>
      <c r="E139" s="245"/>
      <c r="F139" s="245"/>
      <c r="G139" s="246"/>
      <c r="H139" s="245" t="str">
        <f>+B134</f>
        <v>Kunice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Kometa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4. liga'!$A$18</f>
        <v>4.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Kunice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4. liga'!$A$2:$I$16,2,0)</f>
        <v>Střešovice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4. liga'!$A$2:$I$16,6,0)</f>
        <v>Orion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Střešovice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Orion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Střešovice B</v>
      </c>
      <c r="D151" s="245"/>
      <c r="E151" s="245"/>
      <c r="F151" s="245"/>
      <c r="G151" s="246"/>
      <c r="H151" s="245" t="str">
        <f>+B146</f>
        <v>Orion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Střešovice B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4. liga'!$A$18</f>
        <v>4.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Orion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4. liga'!$A$2:$I$16,2,0)</f>
        <v>Kunice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4. liga'!$A$2:$I$16,6,0)</f>
        <v>Dansport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Kunice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Dansport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Kunice A</v>
      </c>
      <c r="D163" s="245"/>
      <c r="E163" s="245"/>
      <c r="F163" s="245"/>
      <c r="G163" s="246"/>
      <c r="H163" s="245" t="str">
        <f>+B158</f>
        <v>Dansport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Kunice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4. liga'!$A$18</f>
        <v>4.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Dansport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4. liga'!$A$2:$I$16,2,0)</f>
        <v>Olymp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4. liga'!$A$2:$I$16,6,0)</f>
        <v>Kometa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Olymp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Kometa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Olymp C</v>
      </c>
      <c r="D175" s="245"/>
      <c r="E175" s="245"/>
      <c r="F175" s="245"/>
      <c r="G175" s="246"/>
      <c r="H175" s="245" t="str">
        <f>+B170</f>
        <v>Kometa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Olymp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4. liga'!$A$18</f>
        <v>4.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Kometa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topLeftCell="A20" zoomScale="90" zoomScaleNormal="90" workbookViewId="0">
      <selection activeCell="Q12" sqref="Q1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Kometa C</v>
      </c>
      <c r="C2" s="160"/>
      <c r="D2" s="160"/>
      <c r="E2" s="160"/>
      <c r="F2" s="159" t="str">
        <f>+A27</f>
        <v>Mikulova F</v>
      </c>
      <c r="G2" s="160"/>
      <c r="H2" s="160"/>
      <c r="I2" s="160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M16" si="2">+N2+P2</f>
        <v>48</v>
      </c>
      <c r="M2" s="72">
        <f t="shared" si="2"/>
        <v>46</v>
      </c>
      <c r="N2" s="73">
        <v>23</v>
      </c>
      <c r="O2" s="74">
        <v>25</v>
      </c>
      <c r="P2" s="73">
        <v>25</v>
      </c>
      <c r="Q2" s="74">
        <v>21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Počernice A</v>
      </c>
      <c r="C3" s="158"/>
      <c r="D3" s="158"/>
      <c r="E3" s="158"/>
      <c r="F3" s="157" t="str">
        <f>+A25</f>
        <v>Studio Sport</v>
      </c>
      <c r="G3" s="158"/>
      <c r="H3" s="158"/>
      <c r="I3" s="158"/>
      <c r="J3" s="83">
        <f t="shared" si="0"/>
        <v>0</v>
      </c>
      <c r="K3" s="84">
        <f t="shared" si="1"/>
        <v>2</v>
      </c>
      <c r="L3" s="85">
        <f t="shared" si="2"/>
        <v>40</v>
      </c>
      <c r="M3" s="86">
        <f t="shared" si="2"/>
        <v>50</v>
      </c>
      <c r="N3" s="87">
        <v>18</v>
      </c>
      <c r="O3" s="88">
        <v>25</v>
      </c>
      <c r="P3" s="87">
        <v>22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Počernice A</v>
      </c>
      <c r="C4" s="158"/>
      <c r="D4" s="158"/>
      <c r="E4" s="158"/>
      <c r="F4" s="157" t="str">
        <f>+A31</f>
        <v>Dansport B</v>
      </c>
      <c r="G4" s="158"/>
      <c r="H4" s="158"/>
      <c r="I4" s="158"/>
      <c r="J4" s="83">
        <f t="shared" si="0"/>
        <v>1</v>
      </c>
      <c r="K4" s="84">
        <f t="shared" si="1"/>
        <v>1</v>
      </c>
      <c r="L4" s="85">
        <f t="shared" si="2"/>
        <v>49</v>
      </c>
      <c r="M4" s="86">
        <f t="shared" si="2"/>
        <v>46</v>
      </c>
      <c r="N4" s="87">
        <v>24</v>
      </c>
      <c r="O4" s="88">
        <v>26</v>
      </c>
      <c r="P4" s="87">
        <v>25</v>
      </c>
      <c r="Q4" s="88">
        <v>20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Studio Sport</v>
      </c>
      <c r="C5" s="163"/>
      <c r="D5" s="163"/>
      <c r="E5" s="163"/>
      <c r="F5" s="157" t="str">
        <f>+A29</f>
        <v>Mikulova E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37</v>
      </c>
      <c r="N5" s="87">
        <v>25</v>
      </c>
      <c r="O5" s="88">
        <v>20</v>
      </c>
      <c r="P5" s="87">
        <v>25</v>
      </c>
      <c r="Q5" s="88">
        <v>17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Kometa C</v>
      </c>
      <c r="C6" s="158"/>
      <c r="D6" s="158"/>
      <c r="E6" s="158"/>
      <c r="F6" s="162" t="str">
        <f>+A31</f>
        <v>Dansport B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38</v>
      </c>
      <c r="M6" s="86">
        <f t="shared" si="2"/>
        <v>47</v>
      </c>
      <c r="N6" s="87">
        <v>13</v>
      </c>
      <c r="O6" s="88">
        <v>25</v>
      </c>
      <c r="P6" s="87">
        <v>25</v>
      </c>
      <c r="Q6" s="88">
        <v>22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Mikulova F</v>
      </c>
      <c r="C7" s="163"/>
      <c r="D7" s="163"/>
      <c r="E7" s="163"/>
      <c r="F7" s="162" t="str">
        <f>+A29</f>
        <v>Mikulova E</v>
      </c>
      <c r="G7" s="163"/>
      <c r="H7" s="163"/>
      <c r="I7" s="16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41</v>
      </c>
      <c r="N7" s="87">
        <v>25</v>
      </c>
      <c r="O7" s="88">
        <v>18</v>
      </c>
      <c r="P7" s="87">
        <v>25</v>
      </c>
      <c r="Q7" s="88">
        <v>23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Studio Sport</v>
      </c>
      <c r="C8" s="163"/>
      <c r="D8" s="163"/>
      <c r="E8" s="163"/>
      <c r="F8" s="162" t="str">
        <f>+A23</f>
        <v>Kometa C</v>
      </c>
      <c r="G8" s="163"/>
      <c r="H8" s="163"/>
      <c r="I8" s="163"/>
      <c r="J8" s="83">
        <f t="shared" si="0"/>
        <v>0</v>
      </c>
      <c r="K8" s="84">
        <f t="shared" si="1"/>
        <v>2</v>
      </c>
      <c r="L8" s="85">
        <f t="shared" si="2"/>
        <v>48</v>
      </c>
      <c r="M8" s="86">
        <f t="shared" si="2"/>
        <v>52</v>
      </c>
      <c r="N8" s="87">
        <v>23</v>
      </c>
      <c r="O8" s="88">
        <v>25</v>
      </c>
      <c r="P8" s="87">
        <v>25</v>
      </c>
      <c r="Q8" s="88">
        <v>27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Počernice A</v>
      </c>
      <c r="C9" s="163"/>
      <c r="D9" s="163"/>
      <c r="E9" s="163"/>
      <c r="F9" s="162" t="str">
        <f>+A27</f>
        <v>Mikulova F</v>
      </c>
      <c r="G9" s="163"/>
      <c r="H9" s="163"/>
      <c r="I9" s="163"/>
      <c r="J9" s="83">
        <f t="shared" si="0"/>
        <v>0</v>
      </c>
      <c r="K9" s="84">
        <f t="shared" si="1"/>
        <v>2</v>
      </c>
      <c r="L9" s="85">
        <f t="shared" si="2"/>
        <v>40</v>
      </c>
      <c r="M9" s="86">
        <f t="shared" si="2"/>
        <v>50</v>
      </c>
      <c r="N9" s="87">
        <v>23</v>
      </c>
      <c r="O9" s="88">
        <v>25</v>
      </c>
      <c r="P9" s="87">
        <v>17</v>
      </c>
      <c r="Q9" s="88">
        <v>25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Studio Sport</v>
      </c>
      <c r="C10" s="158"/>
      <c r="D10" s="158"/>
      <c r="E10" s="158"/>
      <c r="F10" s="157" t="str">
        <f>+A31</f>
        <v>Dansport B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38</v>
      </c>
      <c r="N10" s="87">
        <v>25</v>
      </c>
      <c r="O10" s="88">
        <v>19</v>
      </c>
      <c r="P10" s="87">
        <v>25</v>
      </c>
      <c r="Q10" s="88">
        <v>19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Mikulova E</v>
      </c>
      <c r="C11" s="163"/>
      <c r="D11" s="163"/>
      <c r="E11" s="163"/>
      <c r="F11" s="162" t="str">
        <f>+A21</f>
        <v>Počernice A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48</v>
      </c>
      <c r="M11" s="86">
        <f t="shared" si="2"/>
        <v>48</v>
      </c>
      <c r="N11" s="87">
        <v>25</v>
      </c>
      <c r="O11" s="88">
        <v>23</v>
      </c>
      <c r="P11" s="87">
        <v>23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Dansport B</v>
      </c>
      <c r="C12" s="163"/>
      <c r="D12" s="163"/>
      <c r="E12" s="163"/>
      <c r="F12" s="162" t="str">
        <f>+A27</f>
        <v>Mikulova F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32</v>
      </c>
      <c r="M12" s="86">
        <f t="shared" si="2"/>
        <v>50</v>
      </c>
      <c r="N12" s="87">
        <v>18</v>
      </c>
      <c r="O12" s="88">
        <v>25</v>
      </c>
      <c r="P12" s="87">
        <v>14</v>
      </c>
      <c r="Q12" s="88">
        <v>25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Mikulova E</v>
      </c>
      <c r="C13" s="165"/>
      <c r="D13" s="165"/>
      <c r="E13" s="166"/>
      <c r="F13" s="162" t="str">
        <f>+A23</f>
        <v>Kometa C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44</v>
      </c>
      <c r="N13" s="87">
        <v>25</v>
      </c>
      <c r="O13" s="88">
        <v>19</v>
      </c>
      <c r="P13" s="87">
        <v>21</v>
      </c>
      <c r="Q13" s="88">
        <v>25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Mikulova F</v>
      </c>
      <c r="C14" s="165"/>
      <c r="D14" s="165"/>
      <c r="E14" s="166"/>
      <c r="F14" s="162" t="str">
        <f>+A25</f>
        <v>Studio Sport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47</v>
      </c>
      <c r="M14" s="86">
        <f t="shared" si="2"/>
        <v>39</v>
      </c>
      <c r="N14" s="87">
        <v>25</v>
      </c>
      <c r="O14" s="88">
        <v>14</v>
      </c>
      <c r="P14" s="87">
        <v>22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Kometa C</v>
      </c>
      <c r="C15" s="163"/>
      <c r="D15" s="163"/>
      <c r="E15" s="163"/>
      <c r="F15" s="162" t="str">
        <f>+A21</f>
        <v>Počernice A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46</v>
      </c>
      <c r="M15" s="86">
        <f t="shared" si="2"/>
        <v>48</v>
      </c>
      <c r="N15" s="87">
        <v>21</v>
      </c>
      <c r="O15" s="88">
        <v>25</v>
      </c>
      <c r="P15" s="87">
        <v>25</v>
      </c>
      <c r="Q15" s="88">
        <v>23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Dansport B</v>
      </c>
      <c r="C16" s="168"/>
      <c r="D16" s="168"/>
      <c r="E16" s="168"/>
      <c r="F16" s="167" t="str">
        <f>+A29</f>
        <v>Mikulova E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41</v>
      </c>
      <c r="M16" s="79">
        <f t="shared" si="2"/>
        <v>51</v>
      </c>
      <c r="N16" s="80">
        <v>17</v>
      </c>
      <c r="O16" s="81">
        <v>25</v>
      </c>
      <c r="P16" s="80">
        <v>24</v>
      </c>
      <c r="Q16" s="81">
        <v>26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+zadání!L2</f>
        <v>5. LIGA</v>
      </c>
      <c r="B18" s="170"/>
      <c r="C18" s="170"/>
      <c r="D18" s="171"/>
      <c r="E18" s="178" t="str">
        <f>+A21</f>
        <v>Počernice A</v>
      </c>
      <c r="F18" s="179"/>
      <c r="G18" s="180"/>
      <c r="H18" s="179" t="str">
        <f>+A23</f>
        <v>Kometa C</v>
      </c>
      <c r="I18" s="179"/>
      <c r="J18" s="179"/>
      <c r="K18" s="178" t="str">
        <f>+A25</f>
        <v>Studio Sport</v>
      </c>
      <c r="L18" s="179"/>
      <c r="M18" s="180"/>
      <c r="N18" s="179" t="str">
        <f>+A27</f>
        <v>Mikulova F</v>
      </c>
      <c r="O18" s="179"/>
      <c r="P18" s="179"/>
      <c r="Q18" s="178" t="str">
        <f>+A29</f>
        <v>Mikulova E</v>
      </c>
      <c r="R18" s="179"/>
      <c r="S18" s="180"/>
      <c r="T18" s="179" t="str">
        <f>+A31</f>
        <v>Dansport B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48" t="str">
        <f>+zadání!L3</f>
        <v>Počernice A</v>
      </c>
      <c r="B21" s="249"/>
      <c r="C21" s="249"/>
      <c r="D21" s="250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1</v>
      </c>
      <c r="R21" s="23" t="s">
        <v>0</v>
      </c>
      <c r="S21" s="23">
        <f>+J11</f>
        <v>1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3</v>
      </c>
      <c r="X21" s="23" t="s">
        <v>0</v>
      </c>
      <c r="Y21" s="24">
        <f t="shared" ref="Y21:Y32" si="3">+G21+J21+M21+P21+S21+V21</f>
        <v>7</v>
      </c>
      <c r="Z21" s="207">
        <f>IF(W21+Y21=0,"",W21+SUM(AF21:AK21))</f>
        <v>5.5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5.</v>
      </c>
      <c r="AE21">
        <f>+Z21*1000000000+AB21*1000000+IFERROR(W21/Y21,10)*1000+IFERROR(W22/Y22,10)</f>
        <v>5502000429.5089283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0.5</v>
      </c>
      <c r="AK21">
        <f>IF(OR(AND(T22="",V22=""),AND(T22=0,V22=0)),0,IF(T22&gt;V22,1,IF(T22=V22,0.5,0)))</f>
        <v>1</v>
      </c>
    </row>
    <row r="22" spans="1:37" ht="21" customHeight="1" x14ac:dyDescent="0.35">
      <c r="A22" s="251"/>
      <c r="B22" s="252"/>
      <c r="C22" s="252"/>
      <c r="D22" s="253"/>
      <c r="E22" s="35"/>
      <c r="F22" s="35"/>
      <c r="G22" s="35"/>
      <c r="H22" s="26">
        <f>+M15</f>
        <v>48</v>
      </c>
      <c r="I22" s="18" t="s">
        <v>0</v>
      </c>
      <c r="J22" s="27">
        <f>+L15</f>
        <v>46</v>
      </c>
      <c r="K22" s="18">
        <f>+L3</f>
        <v>40</v>
      </c>
      <c r="L22" s="18" t="s">
        <v>0</v>
      </c>
      <c r="M22" s="18">
        <f>+M3</f>
        <v>50</v>
      </c>
      <c r="N22" s="26">
        <f>+L9</f>
        <v>40</v>
      </c>
      <c r="O22" s="18" t="s">
        <v>0</v>
      </c>
      <c r="P22" s="27">
        <f>+M9</f>
        <v>50</v>
      </c>
      <c r="Q22" s="18">
        <f>+M11</f>
        <v>48</v>
      </c>
      <c r="R22" s="18" t="s">
        <v>0</v>
      </c>
      <c r="S22" s="18">
        <f>+L11</f>
        <v>48</v>
      </c>
      <c r="T22" s="26">
        <f>+L4</f>
        <v>49</v>
      </c>
      <c r="U22" s="18" t="s">
        <v>0</v>
      </c>
      <c r="V22" s="30">
        <f>+M4</f>
        <v>46</v>
      </c>
      <c r="W22" s="56">
        <f t="shared" ref="W22:W32" si="4">+E22+H22+K22+N22+Q22+T22</f>
        <v>225</v>
      </c>
      <c r="X22" s="57" t="s">
        <v>0</v>
      </c>
      <c r="Y22" s="58">
        <f t="shared" si="3"/>
        <v>240</v>
      </c>
      <c r="Z22" s="209"/>
      <c r="AA22" s="210"/>
      <c r="AB22" s="212"/>
      <c r="AC22" s="214"/>
    </row>
    <row r="23" spans="1:37" ht="21" customHeight="1" x14ac:dyDescent="0.35">
      <c r="A23" s="215" t="str">
        <f>+zadání!L4</f>
        <v>Kometa C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6</v>
      </c>
      <c r="X23" s="50" t="s">
        <v>0</v>
      </c>
      <c r="Y23" s="51">
        <f t="shared" si="3"/>
        <v>4</v>
      </c>
      <c r="Z23" s="217">
        <f t="shared" ref="Z23" si="5">IF(W23+Y23=0,"",W23+SUM(AF23:AK23))</f>
        <v>8</v>
      </c>
      <c r="AA23" s="218"/>
      <c r="AB23" s="219">
        <f t="shared" ref="AB23" si="6">+IF(E24&gt;G24,1,0)+IF(H24&gt;J24,1,0)+IF(K24&gt;M24,1,0)+IF(N24&gt;P24,1,0)+IF(Q24&gt;S24,1,0)+IF(T24&gt;V24,1,0)</f>
        <v>2</v>
      </c>
      <c r="AC23" s="221" t="str">
        <f t="shared" ref="AC23" si="7">IFERROR(CONCATENATE(RANK(AE23,$AE$21:$AE$31),"."),"")</f>
        <v>3.</v>
      </c>
      <c r="AE23">
        <f>+Z23*1000000000+AB23*1000000+IFERROR(W23/Y23,10)*1000+IFERROR(W24/Y24,10)</f>
        <v>8002001500.9702129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46</v>
      </c>
      <c r="F24" s="45" t="s">
        <v>0</v>
      </c>
      <c r="G24" s="45">
        <f>+H22</f>
        <v>48</v>
      </c>
      <c r="H24" s="42"/>
      <c r="I24" s="43"/>
      <c r="J24" s="44"/>
      <c r="K24" s="45">
        <f>+M8</f>
        <v>52</v>
      </c>
      <c r="L24" s="45" t="s">
        <v>0</v>
      </c>
      <c r="M24" s="45">
        <f>+L8</f>
        <v>48</v>
      </c>
      <c r="N24" s="46">
        <f>+L2</f>
        <v>48</v>
      </c>
      <c r="O24" s="45" t="s">
        <v>0</v>
      </c>
      <c r="P24" s="47">
        <f>+M2</f>
        <v>46</v>
      </c>
      <c r="Q24" s="45">
        <f>+M13</f>
        <v>44</v>
      </c>
      <c r="R24" s="45" t="s">
        <v>0</v>
      </c>
      <c r="S24" s="45">
        <f>+L13</f>
        <v>46</v>
      </c>
      <c r="T24" s="46">
        <f>+L6</f>
        <v>38</v>
      </c>
      <c r="U24" s="45" t="s">
        <v>0</v>
      </c>
      <c r="V24" s="48">
        <f>+M6</f>
        <v>47</v>
      </c>
      <c r="W24" s="53">
        <f t="shared" si="4"/>
        <v>228</v>
      </c>
      <c r="X24" s="54" t="s">
        <v>0</v>
      </c>
      <c r="Y24" s="55">
        <f t="shared" si="3"/>
        <v>235</v>
      </c>
      <c r="Z24" s="209"/>
      <c r="AA24" s="210"/>
      <c r="AB24" s="220"/>
      <c r="AC24" s="222"/>
    </row>
    <row r="25" spans="1:37" ht="21" customHeight="1" x14ac:dyDescent="0.35">
      <c r="A25" s="223" t="str">
        <f>+zadání!L5</f>
        <v>Studio Sport</v>
      </c>
      <c r="B25" s="224"/>
      <c r="C25" s="224"/>
      <c r="D25" s="225"/>
      <c r="E25" s="36">
        <f>+M21</f>
        <v>2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7</v>
      </c>
      <c r="X25" s="36" t="s">
        <v>0</v>
      </c>
      <c r="Y25" s="65">
        <f t="shared" si="3"/>
        <v>3</v>
      </c>
      <c r="Z25" s="217">
        <f t="shared" ref="Z25" si="8">IF(W25+Y25=0,"",W25+SUM(AF25:AK25))</f>
        <v>10</v>
      </c>
      <c r="AA25" s="218"/>
      <c r="AB25" s="212">
        <f t="shared" ref="AB25" si="9">+IF(E26&gt;G26,1,0)+IF(H26&gt;J26,1,0)+IF(K26&gt;M26,1,0)+IF(N26&gt;P26,1,0)+IF(Q26&gt;S26,1,0)+IF(T26&gt;V26,1,0)</f>
        <v>3</v>
      </c>
      <c r="AC25" s="214" t="str">
        <f t="shared" ref="AC25" si="10">IFERROR(CONCATENATE(RANK(AE25,$AE$21:$AE$31),"."),"")</f>
        <v>2.</v>
      </c>
      <c r="AE25">
        <f>+Z25*1000000000+AB25*1000000+IFERROR(W25/Y25,10)*1000+IFERROR(W26/Y26,10)</f>
        <v>10003002334.440811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50</v>
      </c>
      <c r="F26" s="18" t="s">
        <v>0</v>
      </c>
      <c r="G26" s="18">
        <f>+K22</f>
        <v>40</v>
      </c>
      <c r="H26" s="26">
        <f>+M24</f>
        <v>48</v>
      </c>
      <c r="I26" s="18" t="s">
        <v>0</v>
      </c>
      <c r="J26" s="27">
        <f>+K24</f>
        <v>52</v>
      </c>
      <c r="K26" s="37"/>
      <c r="L26" s="35"/>
      <c r="M26" s="38"/>
      <c r="N26" s="26">
        <f>+M14</f>
        <v>39</v>
      </c>
      <c r="O26" s="18" t="s">
        <v>0</v>
      </c>
      <c r="P26" s="27">
        <f>+L14</f>
        <v>47</v>
      </c>
      <c r="Q26" s="18">
        <f>+L5</f>
        <v>50</v>
      </c>
      <c r="R26" s="18" t="s">
        <v>0</v>
      </c>
      <c r="S26" s="18">
        <f>+M5</f>
        <v>37</v>
      </c>
      <c r="T26" s="26">
        <f>+L10</f>
        <v>50</v>
      </c>
      <c r="U26" s="18" t="s">
        <v>0</v>
      </c>
      <c r="V26" s="30">
        <f>+M10</f>
        <v>38</v>
      </c>
      <c r="W26" s="56">
        <f t="shared" si="4"/>
        <v>237</v>
      </c>
      <c r="X26" s="57" t="s">
        <v>0</v>
      </c>
      <c r="Y26" s="58">
        <f t="shared" si="3"/>
        <v>214</v>
      </c>
      <c r="Z26" s="209"/>
      <c r="AA26" s="210"/>
      <c r="AB26" s="212"/>
      <c r="AC26" s="214"/>
    </row>
    <row r="27" spans="1:37" ht="21" customHeight="1" x14ac:dyDescent="0.35">
      <c r="A27" s="215" t="str">
        <f>+zadání!L6</f>
        <v>Mikulova F</v>
      </c>
      <c r="B27" s="182"/>
      <c r="C27" s="182"/>
      <c r="D27" s="188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8</v>
      </c>
      <c r="X27" s="50" t="s">
        <v>0</v>
      </c>
      <c r="Y27" s="51">
        <f t="shared" si="3"/>
        <v>2</v>
      </c>
      <c r="Z27" s="217">
        <f t="shared" ref="Z27" si="11">IF(W27+Y27=0,"",W27+SUM(AF27:AK27))</f>
        <v>12</v>
      </c>
      <c r="AA27" s="218"/>
      <c r="AB27" s="219">
        <f t="shared" ref="AB27" si="12">+IF(E28&gt;G28,1,0)+IF(H28&gt;J28,1,0)+IF(K28&gt;M28,1,0)+IF(N28&gt;P28,1,0)+IF(Q28&gt;S28,1,0)+IF(T28&gt;V28,1,0)</f>
        <v>4</v>
      </c>
      <c r="AC27" s="221" t="str">
        <f t="shared" ref="AC27" si="13">IFERROR(CONCATENATE(RANK(AE27,$AE$21:$AE$31),"."),"")</f>
        <v>1.</v>
      </c>
      <c r="AE27">
        <f>+Z27*1000000000+AB27*1000000+IFERROR(W27/Y27,10)*1000+IFERROR(W28/Y28,10)</f>
        <v>12004004001.215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50</v>
      </c>
      <c r="F28" s="45" t="s">
        <v>0</v>
      </c>
      <c r="G28" s="45">
        <f>+N22</f>
        <v>40</v>
      </c>
      <c r="H28" s="46">
        <f>+P24</f>
        <v>46</v>
      </c>
      <c r="I28" s="45" t="s">
        <v>0</v>
      </c>
      <c r="J28" s="47">
        <f>+N24</f>
        <v>48</v>
      </c>
      <c r="K28" s="45">
        <f>+P26</f>
        <v>47</v>
      </c>
      <c r="L28" s="45" t="s">
        <v>0</v>
      </c>
      <c r="M28" s="45">
        <f>+N26</f>
        <v>39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41</v>
      </c>
      <c r="T28" s="46">
        <f>+M12</f>
        <v>50</v>
      </c>
      <c r="U28" s="45" t="s">
        <v>0</v>
      </c>
      <c r="V28" s="48">
        <f>+L12</f>
        <v>32</v>
      </c>
      <c r="W28" s="53">
        <f t="shared" si="4"/>
        <v>243</v>
      </c>
      <c r="X28" s="54" t="s">
        <v>0</v>
      </c>
      <c r="Y28" s="55">
        <f t="shared" si="3"/>
        <v>200</v>
      </c>
      <c r="Z28" s="209"/>
      <c r="AA28" s="210"/>
      <c r="AB28" s="220"/>
      <c r="AC28" s="222"/>
    </row>
    <row r="29" spans="1:37" ht="21" customHeight="1" x14ac:dyDescent="0.35">
      <c r="A29" s="229" t="str">
        <f>+zadání!L7</f>
        <v>Mikulova E</v>
      </c>
      <c r="B29" s="230"/>
      <c r="C29" s="230"/>
      <c r="D29" s="231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4</v>
      </c>
      <c r="X29" s="36" t="s">
        <v>0</v>
      </c>
      <c r="Y29" s="65">
        <f t="shared" si="3"/>
        <v>6</v>
      </c>
      <c r="Z29" s="217">
        <f t="shared" ref="Z29" si="14">IF(W29+Y29=0,"",W29+SUM(AF29:AK29))</f>
        <v>6.5</v>
      </c>
      <c r="AA29" s="218"/>
      <c r="AB29" s="212">
        <f t="shared" ref="AB29" si="15">+IF(E30&gt;G30,1,0)+IF(H30&gt;J30,1,0)+IF(K30&gt;M30,1,0)+IF(N30&gt;P30,1,0)+IF(Q30&gt;S30,1,0)+IF(T30&gt;V30,1,0)</f>
        <v>2</v>
      </c>
      <c r="AC29" s="214" t="str">
        <f t="shared" ref="AC29" si="16">IFERROR(CONCATENATE(RANK(AE29,$AE$21:$AE$31),"."),"")</f>
        <v>4.</v>
      </c>
      <c r="AE29">
        <f>+Z29*1000000000+AB29*1000000+IFERROR(W29/Y29,10)*1000+IFERROR(W30/Y30,10)</f>
        <v>6502000667.6237488</v>
      </c>
      <c r="AF29">
        <f>IF(OR(AND(E30="",G30=""),AND(E30=0,G30=0)),0,IF(E30&gt;G30,1,IF(E30=G30,0.5,0)))</f>
        <v>0.5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48</v>
      </c>
      <c r="F30" s="45" t="s">
        <v>0</v>
      </c>
      <c r="G30" s="45">
        <f>+Q22</f>
        <v>48</v>
      </c>
      <c r="H30" s="46">
        <f>+S24</f>
        <v>46</v>
      </c>
      <c r="I30" s="45" t="s">
        <v>0</v>
      </c>
      <c r="J30" s="47">
        <f>+Q24</f>
        <v>44</v>
      </c>
      <c r="K30" s="45">
        <f>+S26</f>
        <v>37</v>
      </c>
      <c r="L30" s="45" t="s">
        <v>0</v>
      </c>
      <c r="M30" s="45">
        <f>+Q26</f>
        <v>50</v>
      </c>
      <c r="N30" s="46">
        <f>+S28</f>
        <v>41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51</v>
      </c>
      <c r="U30" s="45" t="s">
        <v>0</v>
      </c>
      <c r="V30" s="48">
        <f>+L16</f>
        <v>41</v>
      </c>
      <c r="W30" s="53">
        <f t="shared" si="4"/>
        <v>223</v>
      </c>
      <c r="X30" s="54" t="s">
        <v>0</v>
      </c>
      <c r="Y30" s="55">
        <f t="shared" si="3"/>
        <v>233</v>
      </c>
      <c r="Z30" s="209"/>
      <c r="AA30" s="210"/>
      <c r="AB30" s="220"/>
      <c r="AC30" s="222"/>
    </row>
    <row r="31" spans="1:37" ht="21" customHeight="1" x14ac:dyDescent="0.35">
      <c r="A31" s="229" t="str">
        <f>+zadání!L8</f>
        <v>Dansport B</v>
      </c>
      <c r="B31" s="230"/>
      <c r="C31" s="230"/>
      <c r="D31" s="231"/>
      <c r="E31" s="50">
        <f>+V21</f>
        <v>1</v>
      </c>
      <c r="F31" s="50" t="s">
        <v>0</v>
      </c>
      <c r="G31" s="50">
        <f>+T21</f>
        <v>1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2</v>
      </c>
      <c r="X31" s="50" t="s">
        <v>0</v>
      </c>
      <c r="Y31" s="51">
        <f t="shared" si="3"/>
        <v>8</v>
      </c>
      <c r="Z31" s="217">
        <f t="shared" ref="Z31" si="17">IF(W31+Y31=0,"",W31+SUM(AF31:AK31))</f>
        <v>3</v>
      </c>
      <c r="AA31" s="218"/>
      <c r="AB31" s="212">
        <f t="shared" ref="AB31" si="18">+IF(E32&gt;G32,1,0)+IF(H32&gt;J32,1,0)+IF(K32&gt;M32,1,0)+IF(N32&gt;P32,1,0)+IF(Q32&gt;S32,1,0)+IF(T32&gt;V32,1,0)</f>
        <v>1</v>
      </c>
      <c r="AC31" s="214" t="str">
        <f t="shared" ref="AC31" si="19">IFERROR(CONCATENATE(RANK(AE31,$AE$21:$AE$31),"."),"")</f>
        <v>6.</v>
      </c>
      <c r="AE31">
        <f>+Z31*1000000000+AB31*1000000+IFERROR(W31/Y31,10)*1000+IFERROR(W32/Y32,10)</f>
        <v>3001000250.8571429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46</v>
      </c>
      <c r="F32" s="19" t="s">
        <v>0</v>
      </c>
      <c r="G32" s="19">
        <f>+T22</f>
        <v>49</v>
      </c>
      <c r="H32" s="21">
        <f>+V24</f>
        <v>47</v>
      </c>
      <c r="I32" s="19" t="s">
        <v>0</v>
      </c>
      <c r="J32" s="20">
        <f>+T24</f>
        <v>38</v>
      </c>
      <c r="K32" s="19">
        <f>+V26</f>
        <v>38</v>
      </c>
      <c r="L32" s="19" t="s">
        <v>0</v>
      </c>
      <c r="M32" s="19">
        <f>+T26</f>
        <v>50</v>
      </c>
      <c r="N32" s="21">
        <f>+V28</f>
        <v>32</v>
      </c>
      <c r="O32" s="19" t="s">
        <v>0</v>
      </c>
      <c r="P32" s="20">
        <f>+T28</f>
        <v>50</v>
      </c>
      <c r="Q32" s="19">
        <f>+V30</f>
        <v>41</v>
      </c>
      <c r="R32" s="19" t="s">
        <v>0</v>
      </c>
      <c r="S32" s="19">
        <f>+T30</f>
        <v>51</v>
      </c>
      <c r="T32" s="33"/>
      <c r="U32" s="32"/>
      <c r="V32" s="34"/>
      <c r="W32" s="61">
        <f t="shared" si="4"/>
        <v>204</v>
      </c>
      <c r="X32" s="62" t="s">
        <v>0</v>
      </c>
      <c r="Y32" s="63">
        <f t="shared" si="3"/>
        <v>238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5. liga'!$A$2:$I$16,2,0)</f>
        <v>Kometa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5. liga'!$A$2:$I$16,6,0)</f>
        <v>Mikulova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Kometa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Kometa C</v>
      </c>
      <c r="D7" s="245"/>
      <c r="E7" s="245"/>
      <c r="F7" s="245"/>
      <c r="G7" s="246"/>
      <c r="H7" s="245" t="str">
        <f>+B2</f>
        <v>Mikulova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Kometa C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5. liga'!$A$18</f>
        <v>5.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5. liga'!$A$2:$I$16,2,0)</f>
        <v>Počernice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5. liga'!$A$2:$I$16,6,0)</f>
        <v>Studio Sport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Počernice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Studio Sport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Počernice A</v>
      </c>
      <c r="D19" s="245"/>
      <c r="E19" s="245"/>
      <c r="F19" s="245"/>
      <c r="G19" s="246"/>
      <c r="H19" s="245" t="str">
        <f>+B14</f>
        <v>Studio Sport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Počernice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5. liga'!$A$18</f>
        <v>5.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Studio Sport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5. liga'!$A$2:$I$16,2,0)</f>
        <v>Počernice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5. liga'!$A$2:$I$16,6,0)</f>
        <v>Dansport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Počernice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Dansport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Počernice A</v>
      </c>
      <c r="D31" s="245"/>
      <c r="E31" s="245"/>
      <c r="F31" s="245"/>
      <c r="G31" s="246"/>
      <c r="H31" s="245" t="str">
        <f>+B26</f>
        <v>Dansport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Počernice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5. liga'!$A$18</f>
        <v>5.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Dansport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5. liga'!$A$2:$I$16,2,0)</f>
        <v>Studio Sport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5. liga'!$A$2:$I$16,6,0)</f>
        <v>Mikulova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Studio Sport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Mikulova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Studio Sport</v>
      </c>
      <c r="D43" s="245"/>
      <c r="E43" s="245"/>
      <c r="F43" s="245"/>
      <c r="G43" s="246"/>
      <c r="H43" s="245" t="str">
        <f>+B38</f>
        <v>Mikulova E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Studio Sport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5. liga'!$A$18</f>
        <v>5.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Mikulova E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5. liga'!$A$2:$I$16,2,0)</f>
        <v>Kometa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5. liga'!$A$2:$I$16,6,0)</f>
        <v>Dansport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Kometa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Dansport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Kometa C</v>
      </c>
      <c r="D55" s="245"/>
      <c r="E55" s="245"/>
      <c r="F55" s="245"/>
      <c r="G55" s="246"/>
      <c r="H55" s="245" t="str">
        <f>+B50</f>
        <v>Dansport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Kometa C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5. liga'!$A$18</f>
        <v>5.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Dansport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5. liga'!$A$2:$I$16,2,0)</f>
        <v>Mikulova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5. liga'!$A$2:$I$16,6,0)</f>
        <v>Mikulova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Mikulova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F</v>
      </c>
      <c r="D67" s="245"/>
      <c r="E67" s="245"/>
      <c r="F67" s="245"/>
      <c r="G67" s="246"/>
      <c r="H67" s="245" t="str">
        <f>+B62</f>
        <v>Mikulova E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5. liga'!$A$18</f>
        <v>5.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Mikulova E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5. liga'!$A$2:$I$16,2,0)</f>
        <v>Studio Sport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5. liga'!$A$2:$I$16,6,0)</f>
        <v>Kometa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Studio Sport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Kometa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Studio Sport</v>
      </c>
      <c r="D79" s="245"/>
      <c r="E79" s="245"/>
      <c r="F79" s="245"/>
      <c r="G79" s="246"/>
      <c r="H79" s="245" t="str">
        <f>+B74</f>
        <v>Kometa C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Studio Sport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5. liga'!$A$18</f>
        <v>5.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Kometa C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5. liga'!$A$2:$I$16,2,0)</f>
        <v>Počernice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5. liga'!$A$2:$I$16,6,0)</f>
        <v>Mikulova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Počernice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Počernice A</v>
      </c>
      <c r="D91" s="245"/>
      <c r="E91" s="245"/>
      <c r="F91" s="245"/>
      <c r="G91" s="246"/>
      <c r="H91" s="245" t="str">
        <f>+B86</f>
        <v>Mikulova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Počernice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5. liga'!$A$18</f>
        <v>5.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5. liga'!$A$2:$I$16,2,0)</f>
        <v>Studio Sport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5. liga'!$A$2:$I$16,6,0)</f>
        <v>Dansport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Studio Sport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Dansport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Studio Sport</v>
      </c>
      <c r="D103" s="245"/>
      <c r="E103" s="245"/>
      <c r="F103" s="245"/>
      <c r="G103" s="246"/>
      <c r="H103" s="245" t="str">
        <f>+B98</f>
        <v>Dansport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Studio Sport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5. liga'!$A$18</f>
        <v>5.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Dansport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5. liga'!$A$2:$I$16,2,0)</f>
        <v>Mikulova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5. liga'!$A$2:$I$16,6,0)</f>
        <v>Počernice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Mikulova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Počernice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Mikulova E</v>
      </c>
      <c r="D115" s="245"/>
      <c r="E115" s="245"/>
      <c r="F115" s="245"/>
      <c r="G115" s="246"/>
      <c r="H115" s="245" t="str">
        <f>+B110</f>
        <v>Počernice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Mikulova E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5. liga'!$A$18</f>
        <v>5.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Počernice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5. liga'!$A$2:$I$16,2,0)</f>
        <v>Dansport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5. liga'!$A$2:$I$16,6,0)</f>
        <v>Mikulova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Dansport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Dansport B</v>
      </c>
      <c r="D127" s="245"/>
      <c r="E127" s="245"/>
      <c r="F127" s="245"/>
      <c r="G127" s="246"/>
      <c r="H127" s="245" t="str">
        <f>+B122</f>
        <v>Mikulova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Dansport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5. liga'!$A$18</f>
        <v>5.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5. liga'!$A$2:$I$16,2,0)</f>
        <v>Mikulova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5. liga'!$A$2:$I$16,6,0)</f>
        <v>Kometa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Mikulova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Kometa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Mikulova E</v>
      </c>
      <c r="D139" s="245"/>
      <c r="E139" s="245"/>
      <c r="F139" s="245"/>
      <c r="G139" s="246"/>
      <c r="H139" s="245" t="str">
        <f>+B134</f>
        <v>Kometa C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Mikulova E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5. liga'!$A$18</f>
        <v>5.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Kometa C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5. liga'!$A$2:$I$16,2,0)</f>
        <v>Mikulova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5. liga'!$A$2:$I$16,6,0)</f>
        <v>Studio Sport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Studio Sport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F</v>
      </c>
      <c r="D151" s="245"/>
      <c r="E151" s="245"/>
      <c r="F151" s="245"/>
      <c r="G151" s="246"/>
      <c r="H151" s="245" t="str">
        <f>+B146</f>
        <v>Studio Sport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5. liga'!$A$18</f>
        <v>5.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Studio Sport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5. liga'!$A$2:$I$16,2,0)</f>
        <v>Kometa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5. liga'!$A$2:$I$16,6,0)</f>
        <v>Počernice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Kometa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Počernice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Kometa C</v>
      </c>
      <c r="D163" s="245"/>
      <c r="E163" s="245"/>
      <c r="F163" s="245"/>
      <c r="G163" s="246"/>
      <c r="H163" s="245" t="str">
        <f>+B158</f>
        <v>Počernice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Kometa C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5. liga'!$A$18</f>
        <v>5.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Počernice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5. liga'!$A$2:$I$16,2,0)</f>
        <v>Dansport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5. liga'!$A$2:$I$16,6,0)</f>
        <v>Mikulova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Dansport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Mikulova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Dansport B</v>
      </c>
      <c r="D175" s="245"/>
      <c r="E175" s="245"/>
      <c r="F175" s="245"/>
      <c r="G175" s="246"/>
      <c r="H175" s="245" t="str">
        <f>+B170</f>
        <v>Mikulova E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Dansport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5. liga'!$A$18</f>
        <v>5.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Mikulova E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zoomScale="90" zoomScaleNormal="90" workbookViewId="0">
      <selection activeCell="A21" sqref="A21:D2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7265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 xml:space="preserve">Španielka </v>
      </c>
      <c r="C2" s="160"/>
      <c r="D2" s="160"/>
      <c r="E2" s="160"/>
      <c r="F2" s="159" t="str">
        <f>+A27</f>
        <v>Kunice B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38</v>
      </c>
      <c r="M2" s="72">
        <f>+O2+Q2</f>
        <v>48</v>
      </c>
      <c r="N2" s="73">
        <v>25</v>
      </c>
      <c r="O2" s="74">
        <v>23</v>
      </c>
      <c r="P2" s="73">
        <v>13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Lvi B</v>
      </c>
      <c r="C3" s="158"/>
      <c r="D3" s="158"/>
      <c r="E3" s="158"/>
      <c r="F3" s="157" t="str">
        <f>+A25</f>
        <v>Kometa D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0</v>
      </c>
      <c r="M3" s="86">
        <f t="shared" si="2"/>
        <v>50</v>
      </c>
      <c r="N3" s="87">
        <v>0</v>
      </c>
      <c r="O3" s="88">
        <v>25</v>
      </c>
      <c r="P3" s="87">
        <v>0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Lvi B</v>
      </c>
      <c r="C4" s="158"/>
      <c r="D4" s="158"/>
      <c r="E4" s="158"/>
      <c r="F4" s="157" t="str">
        <f>+A31</f>
        <v>Olymp D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0</v>
      </c>
      <c r="M4" s="86">
        <f t="shared" si="2"/>
        <v>50</v>
      </c>
      <c r="N4" s="87">
        <v>0</v>
      </c>
      <c r="O4" s="88">
        <v>25</v>
      </c>
      <c r="P4" s="87">
        <v>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Kometa D</v>
      </c>
      <c r="C5" s="163"/>
      <c r="D5" s="163"/>
      <c r="E5" s="163"/>
      <c r="F5" s="157" t="str">
        <f>+A29</f>
        <v>Střešovice D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46</v>
      </c>
      <c r="M5" s="86">
        <f t="shared" si="2"/>
        <v>52</v>
      </c>
      <c r="N5" s="87">
        <v>21</v>
      </c>
      <c r="O5" s="88">
        <v>25</v>
      </c>
      <c r="P5" s="87">
        <v>25</v>
      </c>
      <c r="Q5" s="88">
        <v>27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 xml:space="preserve">Španielka </v>
      </c>
      <c r="C6" s="158"/>
      <c r="D6" s="158"/>
      <c r="E6" s="158"/>
      <c r="F6" s="162" t="str">
        <f>+A31</f>
        <v>Olymp D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40</v>
      </c>
      <c r="M6" s="86">
        <f t="shared" si="2"/>
        <v>42</v>
      </c>
      <c r="N6" s="87">
        <v>25</v>
      </c>
      <c r="O6" s="88">
        <v>17</v>
      </c>
      <c r="P6" s="87">
        <v>15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Kunice B</v>
      </c>
      <c r="C7" s="163"/>
      <c r="D7" s="163"/>
      <c r="E7" s="163"/>
      <c r="F7" s="162" t="str">
        <f>+A29</f>
        <v>Střešovice D</v>
      </c>
      <c r="G7" s="163"/>
      <c r="H7" s="163"/>
      <c r="I7" s="163"/>
      <c r="J7" s="83">
        <f t="shared" si="0"/>
        <v>0</v>
      </c>
      <c r="K7" s="84">
        <f t="shared" si="1"/>
        <v>2</v>
      </c>
      <c r="L7" s="85">
        <f t="shared" si="2"/>
        <v>48</v>
      </c>
      <c r="M7" s="86">
        <f t="shared" si="2"/>
        <v>52</v>
      </c>
      <c r="N7" s="87">
        <v>24</v>
      </c>
      <c r="O7" s="88">
        <v>26</v>
      </c>
      <c r="P7" s="87">
        <v>24</v>
      </c>
      <c r="Q7" s="88">
        <v>26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Kometa D</v>
      </c>
      <c r="C8" s="163"/>
      <c r="D8" s="163"/>
      <c r="E8" s="163"/>
      <c r="F8" s="162" t="str">
        <f>+A23</f>
        <v xml:space="preserve">Španielka </v>
      </c>
      <c r="G8" s="163"/>
      <c r="H8" s="163"/>
      <c r="I8" s="163"/>
      <c r="J8" s="83">
        <f t="shared" si="0"/>
        <v>2</v>
      </c>
      <c r="K8" s="84">
        <f t="shared" si="1"/>
        <v>0</v>
      </c>
      <c r="L8" s="85">
        <f t="shared" si="2"/>
        <v>51</v>
      </c>
      <c r="M8" s="86">
        <f t="shared" si="2"/>
        <v>45</v>
      </c>
      <c r="N8" s="87">
        <v>26</v>
      </c>
      <c r="O8" s="88">
        <v>24</v>
      </c>
      <c r="P8" s="87">
        <v>25</v>
      </c>
      <c r="Q8" s="88">
        <v>21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Lvi B</v>
      </c>
      <c r="C9" s="163"/>
      <c r="D9" s="163"/>
      <c r="E9" s="163"/>
      <c r="F9" s="162" t="str">
        <f>+A27</f>
        <v>Kunice B</v>
      </c>
      <c r="G9" s="163"/>
      <c r="H9" s="163"/>
      <c r="I9" s="163"/>
      <c r="J9" s="83">
        <f t="shared" si="0"/>
        <v>0</v>
      </c>
      <c r="K9" s="84">
        <f t="shared" si="1"/>
        <v>2</v>
      </c>
      <c r="L9" s="85">
        <f t="shared" si="2"/>
        <v>0</v>
      </c>
      <c r="M9" s="86">
        <f t="shared" si="2"/>
        <v>50</v>
      </c>
      <c r="N9" s="87">
        <v>0</v>
      </c>
      <c r="O9" s="88">
        <v>25</v>
      </c>
      <c r="P9" s="87">
        <v>0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Kometa D</v>
      </c>
      <c r="C10" s="158"/>
      <c r="D10" s="158"/>
      <c r="E10" s="158"/>
      <c r="F10" s="157" t="str">
        <f>+A31</f>
        <v>Olymp D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43</v>
      </c>
      <c r="M10" s="86">
        <f t="shared" si="2"/>
        <v>46</v>
      </c>
      <c r="N10" s="87">
        <v>18</v>
      </c>
      <c r="O10" s="88">
        <v>25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Střešovice D</v>
      </c>
      <c r="C11" s="163"/>
      <c r="D11" s="163"/>
      <c r="E11" s="163"/>
      <c r="F11" s="162" t="str">
        <f>+A21</f>
        <v>Lvi B</v>
      </c>
      <c r="G11" s="163"/>
      <c r="H11" s="163"/>
      <c r="I11" s="16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0</v>
      </c>
      <c r="N11" s="87">
        <v>25</v>
      </c>
      <c r="O11" s="88">
        <v>0</v>
      </c>
      <c r="P11" s="87">
        <v>25</v>
      </c>
      <c r="Q11" s="88">
        <v>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Olymp D</v>
      </c>
      <c r="C12" s="163"/>
      <c r="D12" s="163"/>
      <c r="E12" s="163"/>
      <c r="F12" s="162" t="str">
        <f>+A27</f>
        <v>Kunice B</v>
      </c>
      <c r="G12" s="163"/>
      <c r="H12" s="163"/>
      <c r="I12" s="163"/>
      <c r="J12" s="83">
        <f t="shared" si="0"/>
        <v>1</v>
      </c>
      <c r="K12" s="84">
        <f t="shared" si="1"/>
        <v>1</v>
      </c>
      <c r="L12" s="85">
        <f t="shared" si="2"/>
        <v>46</v>
      </c>
      <c r="M12" s="86">
        <f t="shared" si="2"/>
        <v>43</v>
      </c>
      <c r="N12" s="87">
        <v>21</v>
      </c>
      <c r="O12" s="88">
        <v>25</v>
      </c>
      <c r="P12" s="87">
        <v>25</v>
      </c>
      <c r="Q12" s="88">
        <v>18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Střešovice D</v>
      </c>
      <c r="C13" s="165"/>
      <c r="D13" s="165"/>
      <c r="E13" s="166"/>
      <c r="F13" s="162" t="str">
        <f>+A23</f>
        <v xml:space="preserve">Španielka 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49</v>
      </c>
      <c r="M13" s="86">
        <f t="shared" si="2"/>
        <v>48</v>
      </c>
      <c r="N13" s="87">
        <v>24</v>
      </c>
      <c r="O13" s="88">
        <v>26</v>
      </c>
      <c r="P13" s="87">
        <v>25</v>
      </c>
      <c r="Q13" s="88">
        <v>22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Kunice B</v>
      </c>
      <c r="C14" s="165"/>
      <c r="D14" s="165"/>
      <c r="E14" s="166"/>
      <c r="F14" s="162" t="str">
        <f>+A25</f>
        <v>Kometa D</v>
      </c>
      <c r="G14" s="163"/>
      <c r="H14" s="163"/>
      <c r="I14" s="16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27</v>
      </c>
      <c r="N14" s="87">
        <v>25</v>
      </c>
      <c r="O14" s="88">
        <v>13</v>
      </c>
      <c r="P14" s="87">
        <v>25</v>
      </c>
      <c r="Q14" s="88">
        <v>14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 xml:space="preserve">Španielka </v>
      </c>
      <c r="C15" s="163"/>
      <c r="D15" s="163"/>
      <c r="E15" s="163"/>
      <c r="F15" s="162" t="str">
        <f>+A21</f>
        <v>Lvi B</v>
      </c>
      <c r="G15" s="163"/>
      <c r="H15" s="163"/>
      <c r="I15" s="16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0</v>
      </c>
      <c r="N15" s="87">
        <v>25</v>
      </c>
      <c r="O15" s="88">
        <v>0</v>
      </c>
      <c r="P15" s="87">
        <v>25</v>
      </c>
      <c r="Q15" s="88"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Olymp D</v>
      </c>
      <c r="C16" s="168"/>
      <c r="D16" s="168"/>
      <c r="E16" s="168"/>
      <c r="F16" s="167" t="str">
        <f>+A29</f>
        <v>Střešovice D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45</v>
      </c>
      <c r="M16" s="79">
        <f t="shared" si="2"/>
        <v>50</v>
      </c>
      <c r="N16" s="80">
        <v>22</v>
      </c>
      <c r="O16" s="81">
        <v>25</v>
      </c>
      <c r="P16" s="80">
        <v>23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+zadání!B11</f>
        <v>6. LIGA</v>
      </c>
      <c r="B18" s="170"/>
      <c r="C18" s="170"/>
      <c r="D18" s="171"/>
      <c r="E18" s="178" t="str">
        <f>+A21</f>
        <v>Lvi B</v>
      </c>
      <c r="F18" s="179"/>
      <c r="G18" s="180"/>
      <c r="H18" s="179" t="str">
        <f>+A23</f>
        <v xml:space="preserve">Španielka </v>
      </c>
      <c r="I18" s="179"/>
      <c r="J18" s="179"/>
      <c r="K18" s="178" t="str">
        <f>+A25</f>
        <v>Kometa D</v>
      </c>
      <c r="L18" s="179"/>
      <c r="M18" s="180"/>
      <c r="N18" s="179" t="str">
        <f>+A27</f>
        <v>Kunice B</v>
      </c>
      <c r="O18" s="179"/>
      <c r="P18" s="179"/>
      <c r="Q18" s="178" t="str">
        <f>+A29</f>
        <v>Střešovice D</v>
      </c>
      <c r="R18" s="179"/>
      <c r="S18" s="180"/>
      <c r="T18" s="179" t="str">
        <f>+A31</f>
        <v>Olymp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+zadání!B12</f>
        <v>Lvi B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0</v>
      </c>
      <c r="X21" s="23" t="s">
        <v>0</v>
      </c>
      <c r="Y21" s="24">
        <f t="shared" ref="Y21:Y32" si="3">+G21+J21+M21+P21+S21+V21</f>
        <v>10</v>
      </c>
      <c r="Z21" s="207">
        <f>IF(W21+Y21=0,"",W21+SUM(AF21:AK21))</f>
        <v>0</v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>6.</v>
      </c>
      <c r="AE21">
        <f>+Z21*1000000000+AB21*1000000+IFERROR(W21/Y21,10)*1000+IFERROR(W22/Y22,10)</f>
        <v>0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50</v>
      </c>
      <c r="K22" s="18">
        <f>+L3</f>
        <v>0</v>
      </c>
      <c r="L22" s="18" t="s">
        <v>0</v>
      </c>
      <c r="M22" s="18">
        <f>+M3</f>
        <v>50</v>
      </c>
      <c r="N22" s="26">
        <f>+L9</f>
        <v>0</v>
      </c>
      <c r="O22" s="18" t="s">
        <v>0</v>
      </c>
      <c r="P22" s="27">
        <f>+M9</f>
        <v>50</v>
      </c>
      <c r="Q22" s="18">
        <f>+M11</f>
        <v>0</v>
      </c>
      <c r="R22" s="18" t="s">
        <v>0</v>
      </c>
      <c r="S22" s="18">
        <f>+L11</f>
        <v>50</v>
      </c>
      <c r="T22" s="26">
        <f>+L4</f>
        <v>0</v>
      </c>
      <c r="U22" s="18" t="s">
        <v>0</v>
      </c>
      <c r="V22" s="30">
        <f>+M4</f>
        <v>50</v>
      </c>
      <c r="W22" s="56">
        <f t="shared" ref="W22:W32" si="4">+E22+H22+K22+N22+Q22+T22</f>
        <v>0</v>
      </c>
      <c r="X22" s="57" t="s">
        <v>0</v>
      </c>
      <c r="Y22" s="58">
        <f t="shared" si="3"/>
        <v>250</v>
      </c>
      <c r="Z22" s="209"/>
      <c r="AA22" s="210"/>
      <c r="AB22" s="212"/>
      <c r="AC22" s="214"/>
    </row>
    <row r="23" spans="1:37" ht="21" customHeight="1" x14ac:dyDescent="0.35">
      <c r="A23" s="215" t="str">
        <f>+zadání!B13</f>
        <v xml:space="preserve">Španielka </v>
      </c>
      <c r="B23" s="182"/>
      <c r="C23" s="182"/>
      <c r="D23" s="188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5</v>
      </c>
      <c r="X23" s="50" t="s">
        <v>0</v>
      </c>
      <c r="Y23" s="51">
        <f t="shared" si="3"/>
        <v>5</v>
      </c>
      <c r="Z23" s="217">
        <f t="shared" ref="Z23" si="5">IF(W23+Y23=0,"",W23+SUM(AF23:AK23))</f>
        <v>6</v>
      </c>
      <c r="AA23" s="218"/>
      <c r="AB23" s="219">
        <f t="shared" ref="AB23" si="6">+IF(E24&gt;G24,1,0)+IF(H24&gt;J24,1,0)+IF(K24&gt;M24,1,0)+IF(N24&gt;P24,1,0)+IF(Q24&gt;S24,1,0)+IF(T24&gt;V24,1,0)</f>
        <v>1</v>
      </c>
      <c r="AC23" s="221" t="str">
        <f t="shared" ref="AC23" si="7">IFERROR(CONCATENATE(RANK(AE23,$AE$21:$AE$31),"."),"")</f>
        <v>5.</v>
      </c>
      <c r="AE23">
        <f>+Z23*1000000000+AB23*1000000+IFERROR(W23/Y23,10)*1000+IFERROR(W24/Y24,10)</f>
        <v>6001001001.1631575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51</v>
      </c>
      <c r="N24" s="46">
        <f>+L2</f>
        <v>38</v>
      </c>
      <c r="O24" s="45" t="s">
        <v>0</v>
      </c>
      <c r="P24" s="47">
        <f>+M2</f>
        <v>48</v>
      </c>
      <c r="Q24" s="45">
        <f>+M13</f>
        <v>48</v>
      </c>
      <c r="R24" s="45" t="s">
        <v>0</v>
      </c>
      <c r="S24" s="45">
        <f>+L13</f>
        <v>49</v>
      </c>
      <c r="T24" s="46">
        <f>+L6</f>
        <v>40</v>
      </c>
      <c r="U24" s="45" t="s">
        <v>0</v>
      </c>
      <c r="V24" s="48">
        <f>+M6</f>
        <v>42</v>
      </c>
      <c r="W24" s="53">
        <f t="shared" si="4"/>
        <v>221</v>
      </c>
      <c r="X24" s="54" t="s">
        <v>0</v>
      </c>
      <c r="Y24" s="55">
        <f t="shared" si="3"/>
        <v>190</v>
      </c>
      <c r="Z24" s="209"/>
      <c r="AA24" s="210"/>
      <c r="AB24" s="220"/>
      <c r="AC24" s="222"/>
    </row>
    <row r="25" spans="1:37" ht="21" customHeight="1" x14ac:dyDescent="0.35">
      <c r="A25" s="223" t="str">
        <f>+zadání!B14</f>
        <v>Kometa D</v>
      </c>
      <c r="B25" s="224"/>
      <c r="C25" s="224"/>
      <c r="D25" s="225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0</v>
      </c>
      <c r="R25" s="36" t="s">
        <v>0</v>
      </c>
      <c r="S25" s="36">
        <f>+K5</f>
        <v>2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5</v>
      </c>
      <c r="X25" s="36" t="s">
        <v>0</v>
      </c>
      <c r="Y25" s="65">
        <f t="shared" si="3"/>
        <v>5</v>
      </c>
      <c r="Z25" s="254">
        <f t="shared" ref="Z25" si="8">IF(W25+Y25=0,"",W25+SUM(AF25:AK25))</f>
        <v>7</v>
      </c>
      <c r="AA25" s="255"/>
      <c r="AB25" s="212">
        <f t="shared" ref="AB25" si="9">+IF(E26&gt;G26,1,0)+IF(H26&gt;J26,1,0)+IF(K26&gt;M26,1,0)+IF(N26&gt;P26,1,0)+IF(Q26&gt;S26,1,0)+IF(T26&gt;V26,1,0)</f>
        <v>2</v>
      </c>
      <c r="AC25" s="214" t="str">
        <f t="shared" ref="AC25" si="10">IFERROR(CONCATENATE(RANK(AE25,$AE$21:$AE$31),"."),"")</f>
        <v>4.</v>
      </c>
      <c r="AE25">
        <f>+Z25*1000000000+AB25*1000000+IFERROR(W25/Y25,10)*1000+IFERROR(W26/Y26,10)</f>
        <v>7002001001.1243525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50</v>
      </c>
      <c r="F26" s="18" t="s">
        <v>0</v>
      </c>
      <c r="G26" s="18">
        <f>+K22</f>
        <v>0</v>
      </c>
      <c r="H26" s="26">
        <f>+M24</f>
        <v>51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27</v>
      </c>
      <c r="O26" s="18" t="s">
        <v>0</v>
      </c>
      <c r="P26" s="27">
        <f>+L14</f>
        <v>50</v>
      </c>
      <c r="Q26" s="18">
        <f>+L5</f>
        <v>46</v>
      </c>
      <c r="R26" s="18" t="s">
        <v>0</v>
      </c>
      <c r="S26" s="18">
        <f>+M5</f>
        <v>52</v>
      </c>
      <c r="T26" s="26">
        <f>+L10</f>
        <v>43</v>
      </c>
      <c r="U26" s="18" t="s">
        <v>0</v>
      </c>
      <c r="V26" s="30">
        <f>+M10</f>
        <v>46</v>
      </c>
      <c r="W26" s="56">
        <f t="shared" si="4"/>
        <v>217</v>
      </c>
      <c r="X26" s="57" t="s">
        <v>0</v>
      </c>
      <c r="Y26" s="58">
        <f t="shared" si="3"/>
        <v>193</v>
      </c>
      <c r="Z26" s="256"/>
      <c r="AA26" s="257"/>
      <c r="AB26" s="212"/>
      <c r="AC26" s="214"/>
    </row>
    <row r="27" spans="1:37" ht="21" customHeight="1" x14ac:dyDescent="0.35">
      <c r="A27" s="215" t="str">
        <f>+zadání!B15</f>
        <v>Kunice B</v>
      </c>
      <c r="B27" s="182"/>
      <c r="C27" s="182"/>
      <c r="D27" s="188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6</v>
      </c>
      <c r="X27" s="50" t="s">
        <v>0</v>
      </c>
      <c r="Y27" s="51">
        <f t="shared" si="3"/>
        <v>4</v>
      </c>
      <c r="Z27" s="217">
        <f t="shared" ref="Z27" si="11">IF(W27+Y27=0,"",W27+SUM(AF27:AK27))</f>
        <v>9</v>
      </c>
      <c r="AA27" s="218"/>
      <c r="AB27" s="219">
        <f t="shared" ref="AB27" si="12">+IF(E28&gt;G28,1,0)+IF(H28&gt;J28,1,0)+IF(K28&gt;M28,1,0)+IF(N28&gt;P28,1,0)+IF(Q28&gt;S28,1,0)+IF(T28&gt;V28,1,0)</f>
        <v>3</v>
      </c>
      <c r="AC27" s="221" t="str">
        <f t="shared" ref="AC27" si="13">IFERROR(CONCATENATE(RANK(AE27,$AE$21:$AE$31),"."),"")</f>
        <v>3.</v>
      </c>
      <c r="AE27">
        <f>+Z27*1000000000+AB27*1000000+IFERROR(W27/Y27,10)*1000+IFERROR(W28/Y28,10)</f>
        <v>9003001501.4662571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50</v>
      </c>
      <c r="F28" s="45" t="s">
        <v>0</v>
      </c>
      <c r="G28" s="45">
        <f>+N22</f>
        <v>0</v>
      </c>
      <c r="H28" s="46">
        <f>+P24</f>
        <v>48</v>
      </c>
      <c r="I28" s="45" t="s">
        <v>0</v>
      </c>
      <c r="J28" s="47">
        <f>+N24</f>
        <v>38</v>
      </c>
      <c r="K28" s="45">
        <f>+P26</f>
        <v>50</v>
      </c>
      <c r="L28" s="45" t="s">
        <v>0</v>
      </c>
      <c r="M28" s="45">
        <f>+N26</f>
        <v>27</v>
      </c>
      <c r="N28" s="42"/>
      <c r="O28" s="43"/>
      <c r="P28" s="44"/>
      <c r="Q28" s="45">
        <f>+L7</f>
        <v>48</v>
      </c>
      <c r="R28" s="45" t="s">
        <v>0</v>
      </c>
      <c r="S28" s="45">
        <f>+M7</f>
        <v>52</v>
      </c>
      <c r="T28" s="46">
        <f>+M12</f>
        <v>43</v>
      </c>
      <c r="U28" s="45" t="s">
        <v>0</v>
      </c>
      <c r="V28" s="48">
        <f>+L12</f>
        <v>46</v>
      </c>
      <c r="W28" s="53">
        <f t="shared" si="4"/>
        <v>239</v>
      </c>
      <c r="X28" s="54" t="s">
        <v>0</v>
      </c>
      <c r="Y28" s="55">
        <f t="shared" si="3"/>
        <v>163</v>
      </c>
      <c r="Z28" s="209"/>
      <c r="AA28" s="210"/>
      <c r="AB28" s="220"/>
      <c r="AC28" s="222"/>
    </row>
    <row r="29" spans="1:37" ht="21" customHeight="1" x14ac:dyDescent="0.35">
      <c r="A29" s="229" t="str">
        <f>+zadání!B16</f>
        <v>Střešovice D</v>
      </c>
      <c r="B29" s="230"/>
      <c r="C29" s="230"/>
      <c r="D29" s="231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9</v>
      </c>
      <c r="X29" s="36" t="s">
        <v>0</v>
      </c>
      <c r="Y29" s="65">
        <f t="shared" si="3"/>
        <v>1</v>
      </c>
      <c r="Z29" s="217">
        <f t="shared" ref="Z29" si="14">IF(W29+Y29=0,"",W29+SUM(AF29:AK29))</f>
        <v>14</v>
      </c>
      <c r="AA29" s="218"/>
      <c r="AB29" s="212">
        <f t="shared" ref="AB29" si="15">+IF(E30&gt;G30,1,0)+IF(H30&gt;J30,1,0)+IF(K30&gt;M30,1,0)+IF(N30&gt;P30,1,0)+IF(Q30&gt;S30,1,0)+IF(T30&gt;V30,1,0)</f>
        <v>5</v>
      </c>
      <c r="AC29" s="214" t="str">
        <f t="shared" ref="AC29" si="16">IFERROR(CONCATENATE(RANK(AE29,$AE$21:$AE$31),"."),"")</f>
        <v>1.</v>
      </c>
      <c r="AE29">
        <f>+Z29*1000000000+AB29*1000000+IFERROR(W29/Y29,10)*1000+IFERROR(W30/Y30,10)</f>
        <v>14005009001.352942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50</v>
      </c>
      <c r="F30" s="45" t="s">
        <v>0</v>
      </c>
      <c r="G30" s="45">
        <f>+Q22</f>
        <v>0</v>
      </c>
      <c r="H30" s="46">
        <f>+S24</f>
        <v>49</v>
      </c>
      <c r="I30" s="45" t="s">
        <v>0</v>
      </c>
      <c r="J30" s="47">
        <f>+Q24</f>
        <v>48</v>
      </c>
      <c r="K30" s="45">
        <f>+S26</f>
        <v>52</v>
      </c>
      <c r="L30" s="45" t="s">
        <v>0</v>
      </c>
      <c r="M30" s="45">
        <f>+Q26</f>
        <v>46</v>
      </c>
      <c r="N30" s="46">
        <f>+S28</f>
        <v>52</v>
      </c>
      <c r="O30" s="45" t="s">
        <v>0</v>
      </c>
      <c r="P30" s="47">
        <f>+Q28</f>
        <v>48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45</v>
      </c>
      <c r="W30" s="53">
        <f t="shared" si="4"/>
        <v>253</v>
      </c>
      <c r="X30" s="54" t="s">
        <v>0</v>
      </c>
      <c r="Y30" s="55">
        <f t="shared" si="3"/>
        <v>187</v>
      </c>
      <c r="Z30" s="209"/>
      <c r="AA30" s="210"/>
      <c r="AB30" s="220"/>
      <c r="AC30" s="222"/>
    </row>
    <row r="31" spans="1:37" ht="21" customHeight="1" x14ac:dyDescent="0.35">
      <c r="A31" s="229" t="str">
        <f>+zadání!B17</f>
        <v>Olymp D</v>
      </c>
      <c r="B31" s="230"/>
      <c r="C31" s="230"/>
      <c r="D31" s="23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1</v>
      </c>
      <c r="O31" s="50" t="s">
        <v>0</v>
      </c>
      <c r="P31" s="51">
        <f>+T27</f>
        <v>1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217">
        <f t="shared" ref="Z31" si="17">IF(W31+Y31=0,"",W31+SUM(AF31:AK31))</f>
        <v>9</v>
      </c>
      <c r="AA31" s="218"/>
      <c r="AB31" s="212">
        <f t="shared" ref="AB31" si="18">+IF(E32&gt;G32,1,0)+IF(H32&gt;J32,1,0)+IF(K32&gt;M32,1,0)+IF(N32&gt;P32,1,0)+IF(Q32&gt;S32,1,0)+IF(T32&gt;V32,1,0)</f>
        <v>4</v>
      </c>
      <c r="AC31" s="214" t="str">
        <f t="shared" ref="AC31" si="19">IFERROR(CONCATENATE(RANK(AE31,$AE$21:$AE$31),"."),"")</f>
        <v>2.</v>
      </c>
      <c r="AE31">
        <f>+Z31*1000000000+AB31*1000000+IFERROR(W31/Y31,10)*1000+IFERROR(W32/Y32,10)</f>
        <v>9004001001.301136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50</v>
      </c>
      <c r="F32" s="19" t="s">
        <v>0</v>
      </c>
      <c r="G32" s="19">
        <f>+T22</f>
        <v>0</v>
      </c>
      <c r="H32" s="21">
        <f>+V24</f>
        <v>42</v>
      </c>
      <c r="I32" s="19" t="s">
        <v>0</v>
      </c>
      <c r="J32" s="20">
        <f>+T24</f>
        <v>40</v>
      </c>
      <c r="K32" s="19">
        <f>+V26</f>
        <v>46</v>
      </c>
      <c r="L32" s="19" t="s">
        <v>0</v>
      </c>
      <c r="M32" s="19">
        <f>+T26</f>
        <v>43</v>
      </c>
      <c r="N32" s="21">
        <f>+V28</f>
        <v>46</v>
      </c>
      <c r="O32" s="19" t="s">
        <v>0</v>
      </c>
      <c r="P32" s="20">
        <f>+T28</f>
        <v>43</v>
      </c>
      <c r="Q32" s="19">
        <f>+V30</f>
        <v>45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229</v>
      </c>
      <c r="X32" s="62" t="s">
        <v>0</v>
      </c>
      <c r="Y32" s="63">
        <f t="shared" si="3"/>
        <v>176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6. liga'!$A$2:$I$16,2,0)</f>
        <v xml:space="preserve">Španielka 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6. liga'!$A$2:$I$16,6,0)</f>
        <v>Kunice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 xml:space="preserve">Španielka 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Kunice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 xml:space="preserve">Španielka </v>
      </c>
      <c r="D7" s="245"/>
      <c r="E7" s="245"/>
      <c r="F7" s="245"/>
      <c r="G7" s="246"/>
      <c r="H7" s="245" t="str">
        <f>+B2</f>
        <v>Kunice B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 xml:space="preserve">Španielka 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6. liga'!$A$18</f>
        <v>6.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Kunice B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6. liga'!$A$2:$I$16,2,0)</f>
        <v>Lvi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6. liga'!$A$2:$I$16,6,0)</f>
        <v>Kometa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Lvi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Kometa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Lvi B</v>
      </c>
      <c r="D19" s="245"/>
      <c r="E19" s="245"/>
      <c r="F19" s="245"/>
      <c r="G19" s="246"/>
      <c r="H19" s="245" t="str">
        <f>+B14</f>
        <v>Kometa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Lvi B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6. liga'!$A$18</f>
        <v>6.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Kometa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6. liga'!$A$2:$I$16,2,0)</f>
        <v>Lvi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6. liga'!$A$2:$I$16,6,0)</f>
        <v>Olymp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Lvi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Olymp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Lvi B</v>
      </c>
      <c r="D31" s="245"/>
      <c r="E31" s="245"/>
      <c r="F31" s="245"/>
      <c r="G31" s="246"/>
      <c r="H31" s="245" t="str">
        <f>+B26</f>
        <v>Olymp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Lvi B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6. liga'!$A$18</f>
        <v>6.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Olymp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6. liga'!$A$2:$I$16,2,0)</f>
        <v>Kometa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6. liga'!$A$2:$I$16,6,0)</f>
        <v>Střešovice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Kometa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Střešovice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Kometa D</v>
      </c>
      <c r="D43" s="245"/>
      <c r="E43" s="245"/>
      <c r="F43" s="245"/>
      <c r="G43" s="246"/>
      <c r="H43" s="245" t="str">
        <f>+B38</f>
        <v>Střešovice D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Kometa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6. liga'!$A$18</f>
        <v>6.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Střešovice D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6. liga'!$A$2:$I$16,2,0)</f>
        <v xml:space="preserve">Španielka 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6. liga'!$A$2:$I$16,6,0)</f>
        <v>Olymp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 xml:space="preserve">Španielka 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Olymp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 xml:space="preserve">Španielka </v>
      </c>
      <c r="D55" s="245"/>
      <c r="E55" s="245"/>
      <c r="F55" s="245"/>
      <c r="G55" s="246"/>
      <c r="H55" s="245" t="str">
        <f>+B50</f>
        <v>Olymp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 xml:space="preserve">Španielka 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6. liga'!$A$18</f>
        <v>6.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Olymp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6. liga'!$A$2:$I$16,2,0)</f>
        <v>Kunice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6. liga'!$A$2:$I$16,6,0)</f>
        <v>Střešovice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Kunice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Střešovice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Kunice B</v>
      </c>
      <c r="D67" s="245"/>
      <c r="E67" s="245"/>
      <c r="F67" s="245"/>
      <c r="G67" s="246"/>
      <c r="H67" s="245" t="str">
        <f>+B62</f>
        <v>Střešovice D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Kunice B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6. liga'!$A$18</f>
        <v>6.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Střešovice D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6. liga'!$A$2:$I$16,2,0)</f>
        <v>Kometa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6. liga'!$A$2:$I$16,6,0)</f>
        <v xml:space="preserve">Španielka 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Kometa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 xml:space="preserve">Španielka 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Kometa D</v>
      </c>
      <c r="D79" s="245"/>
      <c r="E79" s="245"/>
      <c r="F79" s="245"/>
      <c r="G79" s="246"/>
      <c r="H79" s="245" t="str">
        <f>+B74</f>
        <v xml:space="preserve">Španielka 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Kometa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6. liga'!$A$18</f>
        <v>6.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 xml:space="preserve">Španielka 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6. liga'!$A$2:$I$16,2,0)</f>
        <v>Lvi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6. liga'!$A$2:$I$16,6,0)</f>
        <v>Kunice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Lvi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Kunice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Lvi B</v>
      </c>
      <c r="D91" s="245"/>
      <c r="E91" s="245"/>
      <c r="F91" s="245"/>
      <c r="G91" s="246"/>
      <c r="H91" s="245" t="str">
        <f>+B86</f>
        <v>Kunice B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Lvi B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6. liga'!$A$18</f>
        <v>6.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Kunice B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6. liga'!$A$2:$I$16,2,0)</f>
        <v>Kometa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6. liga'!$A$2:$I$16,6,0)</f>
        <v>Olymp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Kometa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Olymp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Kometa D</v>
      </c>
      <c r="D103" s="245"/>
      <c r="E103" s="245"/>
      <c r="F103" s="245"/>
      <c r="G103" s="246"/>
      <c r="H103" s="245" t="str">
        <f>+B98</f>
        <v>Olymp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Kometa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6. liga'!$A$18</f>
        <v>6.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Olymp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6. liga'!$A$2:$I$16,2,0)</f>
        <v>Střešovice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6. liga'!$A$2:$I$16,6,0)</f>
        <v>Lvi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Střešovice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Lvi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Střešovice D</v>
      </c>
      <c r="D115" s="245"/>
      <c r="E115" s="245"/>
      <c r="F115" s="245"/>
      <c r="G115" s="246"/>
      <c r="H115" s="245" t="str">
        <f>+B110</f>
        <v>Lvi B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Střešovice D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6. liga'!$A$18</f>
        <v>6.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Lvi B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6. liga'!$A$2:$I$16,2,0)</f>
        <v>Olymp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6. liga'!$A$2:$I$16,6,0)</f>
        <v>Kunice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Olymp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Kunice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Olymp D</v>
      </c>
      <c r="D127" s="245"/>
      <c r="E127" s="245"/>
      <c r="F127" s="245"/>
      <c r="G127" s="246"/>
      <c r="H127" s="245" t="str">
        <f>+B122</f>
        <v>Kunice B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Olymp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6. liga'!$A$18</f>
        <v>6.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Kunice B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6. liga'!$A$2:$I$16,2,0)</f>
        <v>Střešovice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6. liga'!$A$2:$I$16,6,0)</f>
        <v xml:space="preserve">Španielka 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Střešovice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 xml:space="preserve">Španielka 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Střešovice D</v>
      </c>
      <c r="D139" s="245"/>
      <c r="E139" s="245"/>
      <c r="F139" s="245"/>
      <c r="G139" s="246"/>
      <c r="H139" s="245" t="str">
        <f>+B134</f>
        <v xml:space="preserve">Španielka 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Střešovice D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6. liga'!$A$18</f>
        <v>6.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 xml:space="preserve">Španielka 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6. liga'!$A$2:$I$16,2,0)</f>
        <v>Kunice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6. liga'!$A$2:$I$16,6,0)</f>
        <v>Kometa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Kunice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Kometa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Kunice B</v>
      </c>
      <c r="D151" s="245"/>
      <c r="E151" s="245"/>
      <c r="F151" s="245"/>
      <c r="G151" s="246"/>
      <c r="H151" s="245" t="str">
        <f>+B146</f>
        <v>Kometa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Kunice B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6. liga'!$A$18</f>
        <v>6.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Kometa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6. liga'!$A$2:$I$16,2,0)</f>
        <v xml:space="preserve">Španielka 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6. liga'!$A$2:$I$16,6,0)</f>
        <v>Lvi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 xml:space="preserve">Španielka 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Lvi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 xml:space="preserve">Španielka </v>
      </c>
      <c r="D163" s="245"/>
      <c r="E163" s="245"/>
      <c r="F163" s="245"/>
      <c r="G163" s="246"/>
      <c r="H163" s="245" t="str">
        <f>+B158</f>
        <v>Lvi B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 xml:space="preserve">Španielka 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6. liga'!$A$18</f>
        <v>6.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Lvi B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6. liga'!$A$2:$I$16,2,0)</f>
        <v>Olymp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6. liga'!$A$2:$I$16,6,0)</f>
        <v>Střešovice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Olymp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Střešovice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Olymp D</v>
      </c>
      <c r="D175" s="245"/>
      <c r="E175" s="245"/>
      <c r="F175" s="245"/>
      <c r="G175" s="246"/>
      <c r="H175" s="245" t="str">
        <f>+B170</f>
        <v>Střešovice D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Olymp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6. liga'!$A$18</f>
        <v>6.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Střešovice D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1:A2"/>
    <mergeCell ref="A4:A5"/>
    <mergeCell ref="C7:G7"/>
    <mergeCell ref="H7:L7"/>
    <mergeCell ref="O9:T10"/>
    <mergeCell ref="V8:AE8"/>
    <mergeCell ref="V9:AE9"/>
    <mergeCell ref="V10:AE10"/>
    <mergeCell ref="Q11:T11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zoomScale="90" zoomScaleNormal="90" workbookViewId="0">
      <selection activeCell="Q16" sqref="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Meteor C</v>
      </c>
      <c r="C2" s="160"/>
      <c r="D2" s="160"/>
      <c r="E2" s="160"/>
      <c r="F2" s="159" t="str">
        <f>+A27</f>
        <v>Kometa F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38</v>
      </c>
      <c r="M2" s="72">
        <f>+O2+Q2</f>
        <v>42</v>
      </c>
      <c r="N2" s="73">
        <v>25</v>
      </c>
      <c r="O2" s="74">
        <v>17</v>
      </c>
      <c r="P2" s="73">
        <v>13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Orion F</v>
      </c>
      <c r="C3" s="158"/>
      <c r="D3" s="158"/>
      <c r="E3" s="158"/>
      <c r="F3" s="157" t="str">
        <f>+A25</f>
        <v>Meteor B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26</v>
      </c>
      <c r="N3" s="87">
        <v>25</v>
      </c>
      <c r="O3" s="88">
        <v>12</v>
      </c>
      <c r="P3" s="87">
        <v>25</v>
      </c>
      <c r="Q3" s="88">
        <v>14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Orion F</v>
      </c>
      <c r="C4" s="158"/>
      <c r="D4" s="158"/>
      <c r="E4" s="158"/>
      <c r="F4" s="157" t="str">
        <f>+A31</f>
        <v>Mikulova G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42</v>
      </c>
      <c r="M4" s="86">
        <f t="shared" si="2"/>
        <v>50</v>
      </c>
      <c r="N4" s="87">
        <v>23</v>
      </c>
      <c r="O4" s="88">
        <v>25</v>
      </c>
      <c r="P4" s="87">
        <v>19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Meteor B</v>
      </c>
      <c r="C5" s="163"/>
      <c r="D5" s="163"/>
      <c r="E5" s="163"/>
      <c r="F5" s="157" t="str">
        <f>+A29</f>
        <v>Slavia B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40</v>
      </c>
      <c r="N5" s="87">
        <v>25</v>
      </c>
      <c r="O5" s="88">
        <v>23</v>
      </c>
      <c r="P5" s="87">
        <v>25</v>
      </c>
      <c r="Q5" s="88">
        <v>17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Meteor C</v>
      </c>
      <c r="C6" s="158"/>
      <c r="D6" s="158"/>
      <c r="E6" s="158"/>
      <c r="F6" s="162" t="str">
        <f>+A31</f>
        <v>Mikulova G</v>
      </c>
      <c r="G6" s="163"/>
      <c r="H6" s="163"/>
      <c r="I6" s="163"/>
      <c r="J6" s="83">
        <f t="shared" si="0"/>
        <v>0</v>
      </c>
      <c r="K6" s="84">
        <f t="shared" si="1"/>
        <v>2</v>
      </c>
      <c r="L6" s="85">
        <f t="shared" si="2"/>
        <v>36</v>
      </c>
      <c r="M6" s="86">
        <f t="shared" si="2"/>
        <v>50</v>
      </c>
      <c r="N6" s="87">
        <v>18</v>
      </c>
      <c r="O6" s="88">
        <v>25</v>
      </c>
      <c r="P6" s="87">
        <v>18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F</v>
      </c>
      <c r="C7" s="163"/>
      <c r="D7" s="163"/>
      <c r="E7" s="163"/>
      <c r="F7" s="162" t="str">
        <f>+A29</f>
        <v>Slavia B</v>
      </c>
      <c r="G7" s="163"/>
      <c r="H7" s="163"/>
      <c r="I7" s="163"/>
      <c r="J7" s="83">
        <f t="shared" si="0"/>
        <v>0</v>
      </c>
      <c r="K7" s="84">
        <f t="shared" si="1"/>
        <v>2</v>
      </c>
      <c r="L7" s="85">
        <f t="shared" si="2"/>
        <v>41</v>
      </c>
      <c r="M7" s="86">
        <f t="shared" si="2"/>
        <v>51</v>
      </c>
      <c r="N7" s="87">
        <v>24</v>
      </c>
      <c r="O7" s="88">
        <v>26</v>
      </c>
      <c r="P7" s="87">
        <v>17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Meteor B</v>
      </c>
      <c r="C8" s="163"/>
      <c r="D8" s="163"/>
      <c r="E8" s="163"/>
      <c r="F8" s="162" t="str">
        <f>+A23</f>
        <v>Meteor C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53</v>
      </c>
      <c r="M8" s="86">
        <f t="shared" si="2"/>
        <v>45</v>
      </c>
      <c r="N8" s="87">
        <v>28</v>
      </c>
      <c r="O8" s="88">
        <v>30</v>
      </c>
      <c r="P8" s="87">
        <v>25</v>
      </c>
      <c r="Q8" s="88">
        <v>15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Orion F</v>
      </c>
      <c r="C9" s="163"/>
      <c r="D9" s="163"/>
      <c r="E9" s="163"/>
      <c r="F9" s="162" t="str">
        <f>+A27</f>
        <v>Kometa F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32</v>
      </c>
      <c r="N9" s="87">
        <v>25</v>
      </c>
      <c r="O9" s="88">
        <v>21</v>
      </c>
      <c r="P9" s="87">
        <v>25</v>
      </c>
      <c r="Q9" s="88">
        <v>11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Meteor B</v>
      </c>
      <c r="C10" s="158"/>
      <c r="D10" s="158"/>
      <c r="E10" s="158"/>
      <c r="F10" s="157" t="str">
        <f>+A31</f>
        <v>Mikulova G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37</v>
      </c>
      <c r="M10" s="86">
        <f t="shared" si="2"/>
        <v>50</v>
      </c>
      <c r="N10" s="87">
        <v>20</v>
      </c>
      <c r="O10" s="88">
        <v>25</v>
      </c>
      <c r="P10" s="87">
        <v>17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Slavia B</v>
      </c>
      <c r="C11" s="163"/>
      <c r="D11" s="163"/>
      <c r="E11" s="163"/>
      <c r="F11" s="162" t="str">
        <f>+A21</f>
        <v>Orion F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43</v>
      </c>
      <c r="M11" s="86">
        <f t="shared" si="2"/>
        <v>42</v>
      </c>
      <c r="N11" s="87">
        <v>25</v>
      </c>
      <c r="O11" s="88">
        <v>17</v>
      </c>
      <c r="P11" s="87">
        <v>18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Mikulova G</v>
      </c>
      <c r="C12" s="163"/>
      <c r="D12" s="163"/>
      <c r="E12" s="163"/>
      <c r="F12" s="162" t="str">
        <f>+A27</f>
        <v>Kometa F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37</v>
      </c>
      <c r="N12" s="87">
        <v>25</v>
      </c>
      <c r="O12" s="88">
        <v>18</v>
      </c>
      <c r="P12" s="87">
        <v>25</v>
      </c>
      <c r="Q12" s="88">
        <v>19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Slavia B</v>
      </c>
      <c r="C13" s="165"/>
      <c r="D13" s="165"/>
      <c r="E13" s="166"/>
      <c r="F13" s="162" t="str">
        <f>+A23</f>
        <v>Meteor C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48</v>
      </c>
      <c r="M13" s="86">
        <f t="shared" si="2"/>
        <v>45</v>
      </c>
      <c r="N13" s="87">
        <v>25</v>
      </c>
      <c r="O13" s="88">
        <v>20</v>
      </c>
      <c r="P13" s="87">
        <v>23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F</v>
      </c>
      <c r="C14" s="165"/>
      <c r="D14" s="165"/>
      <c r="E14" s="166"/>
      <c r="F14" s="162" t="str">
        <f>+A25</f>
        <v>Meteor B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41</v>
      </c>
      <c r="M14" s="86">
        <f t="shared" si="2"/>
        <v>54</v>
      </c>
      <c r="N14" s="87">
        <v>14</v>
      </c>
      <c r="O14" s="88">
        <v>25</v>
      </c>
      <c r="P14" s="87">
        <v>27</v>
      </c>
      <c r="Q14" s="88">
        <v>29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Meteor C</v>
      </c>
      <c r="C15" s="163"/>
      <c r="D15" s="163"/>
      <c r="E15" s="163"/>
      <c r="F15" s="162" t="str">
        <f>+A21</f>
        <v>Orion F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48</v>
      </c>
      <c r="M15" s="86">
        <f t="shared" si="2"/>
        <v>44</v>
      </c>
      <c r="N15" s="87">
        <v>23</v>
      </c>
      <c r="O15" s="88">
        <v>25</v>
      </c>
      <c r="P15" s="87">
        <v>25</v>
      </c>
      <c r="Q15" s="88">
        <v>19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Mikulova G</v>
      </c>
      <c r="C16" s="168"/>
      <c r="D16" s="168"/>
      <c r="E16" s="168"/>
      <c r="F16" s="167" t="str">
        <f>+A29</f>
        <v>Slavia B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50</v>
      </c>
      <c r="M16" s="79">
        <f t="shared" si="2"/>
        <v>48</v>
      </c>
      <c r="N16" s="80">
        <v>25</v>
      </c>
      <c r="O16" s="81">
        <v>27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+zadání!D11</f>
        <v>7. LIGA</v>
      </c>
      <c r="B18" s="170"/>
      <c r="C18" s="170"/>
      <c r="D18" s="171"/>
      <c r="E18" s="178" t="str">
        <f>+A21</f>
        <v>Orion F</v>
      </c>
      <c r="F18" s="179"/>
      <c r="G18" s="180"/>
      <c r="H18" s="179" t="str">
        <f>+A23</f>
        <v>Meteor C</v>
      </c>
      <c r="I18" s="179"/>
      <c r="J18" s="179"/>
      <c r="K18" s="178" t="str">
        <f>+A25</f>
        <v>Meteor B</v>
      </c>
      <c r="L18" s="179"/>
      <c r="M18" s="180"/>
      <c r="N18" s="179" t="str">
        <f>+A27</f>
        <v>Kometa F</v>
      </c>
      <c r="O18" s="179"/>
      <c r="P18" s="179"/>
      <c r="Q18" s="178" t="str">
        <f>+A29</f>
        <v>Slavia B</v>
      </c>
      <c r="R18" s="179"/>
      <c r="S18" s="180"/>
      <c r="T18" s="179" t="str">
        <f>+A31</f>
        <v>Mikulova G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+zadání!D12</f>
        <v>Orion F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258">
        <f>IF(W21+Y21=0,"",W21+SUM(AF21:AK21))</f>
        <v>8</v>
      </c>
      <c r="AA21" s="259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4.</v>
      </c>
      <c r="AE21">
        <f>+Z21*1000000000+AB21*1000000+IFERROR(W21/Y21,10)*1000+IFERROR(W22/Y22,10)</f>
        <v>8002001501.1457291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44</v>
      </c>
      <c r="I22" s="18" t="s">
        <v>0</v>
      </c>
      <c r="J22" s="27">
        <f>+L15</f>
        <v>48</v>
      </c>
      <c r="K22" s="18">
        <f>+L3</f>
        <v>50</v>
      </c>
      <c r="L22" s="18" t="s">
        <v>0</v>
      </c>
      <c r="M22" s="18">
        <f>+M3</f>
        <v>26</v>
      </c>
      <c r="N22" s="26">
        <f>+L9</f>
        <v>50</v>
      </c>
      <c r="O22" s="18" t="s">
        <v>0</v>
      </c>
      <c r="P22" s="27">
        <f>+M9</f>
        <v>32</v>
      </c>
      <c r="Q22" s="18">
        <f>+M11</f>
        <v>42</v>
      </c>
      <c r="R22" s="18" t="s">
        <v>0</v>
      </c>
      <c r="S22" s="18">
        <f>+L11</f>
        <v>43</v>
      </c>
      <c r="T22" s="26">
        <f>+L4</f>
        <v>42</v>
      </c>
      <c r="U22" s="18" t="s">
        <v>0</v>
      </c>
      <c r="V22" s="30">
        <f>+M4</f>
        <v>50</v>
      </c>
      <c r="W22" s="56">
        <f t="shared" ref="W22:W32" si="4">+E22+H22+K22+N22+Q22+T22</f>
        <v>228</v>
      </c>
      <c r="X22" s="57" t="s">
        <v>0</v>
      </c>
      <c r="Y22" s="58">
        <f t="shared" si="3"/>
        <v>199</v>
      </c>
      <c r="Z22" s="256"/>
      <c r="AA22" s="257"/>
      <c r="AB22" s="212"/>
      <c r="AC22" s="214"/>
    </row>
    <row r="23" spans="1:37" ht="21" customHeight="1" x14ac:dyDescent="0.35">
      <c r="A23" s="215" t="str">
        <f>+zadání!D13</f>
        <v>Meteor C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4</v>
      </c>
      <c r="X23" s="50" t="s">
        <v>0</v>
      </c>
      <c r="Y23" s="51">
        <f t="shared" si="3"/>
        <v>6</v>
      </c>
      <c r="Z23" s="217">
        <f t="shared" ref="Z23" si="5">IF(W23+Y23=0,"",W23+SUM(AF23:AK23))</f>
        <v>5</v>
      </c>
      <c r="AA23" s="218"/>
      <c r="AB23" s="219">
        <f t="shared" ref="AB23" si="6">+IF(E24&gt;G24,1,0)+IF(H24&gt;J24,1,0)+IF(K24&gt;M24,1,0)+IF(N24&gt;P24,1,0)+IF(Q24&gt;S24,1,0)+IF(T24&gt;V24,1,0)</f>
        <v>1</v>
      </c>
      <c r="AC23" s="221" t="str">
        <f t="shared" ref="AC23" si="7">IFERROR(CONCATENATE(RANK(AE23,$AE$21:$AE$31),"."),"")</f>
        <v>5.</v>
      </c>
      <c r="AE23">
        <f>+Z23*1000000000+AB23*1000000+IFERROR(W23/Y23,10)*1000+IFERROR(W24/Y24,10)</f>
        <v>5001000667.561182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48</v>
      </c>
      <c r="F24" s="45" t="s">
        <v>0</v>
      </c>
      <c r="G24" s="45">
        <f>+H22</f>
        <v>44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53</v>
      </c>
      <c r="N24" s="46">
        <f>+L2</f>
        <v>38</v>
      </c>
      <c r="O24" s="45" t="s">
        <v>0</v>
      </c>
      <c r="P24" s="47">
        <f>+M2</f>
        <v>42</v>
      </c>
      <c r="Q24" s="45">
        <f>+M13</f>
        <v>45</v>
      </c>
      <c r="R24" s="45" t="s">
        <v>0</v>
      </c>
      <c r="S24" s="45">
        <f>+L13</f>
        <v>48</v>
      </c>
      <c r="T24" s="46">
        <f>+L6</f>
        <v>36</v>
      </c>
      <c r="U24" s="45" t="s">
        <v>0</v>
      </c>
      <c r="V24" s="48">
        <f>+M6</f>
        <v>50</v>
      </c>
      <c r="W24" s="53">
        <f t="shared" si="4"/>
        <v>212</v>
      </c>
      <c r="X24" s="54" t="s">
        <v>0</v>
      </c>
      <c r="Y24" s="55">
        <f t="shared" si="3"/>
        <v>237</v>
      </c>
      <c r="Z24" s="209"/>
      <c r="AA24" s="210"/>
      <c r="AB24" s="220"/>
      <c r="AC24" s="222"/>
    </row>
    <row r="25" spans="1:37" ht="21" customHeight="1" x14ac:dyDescent="0.35">
      <c r="A25" s="223" t="str">
        <f>+zadání!D14</f>
        <v>Meteor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5</v>
      </c>
      <c r="X25" s="36" t="s">
        <v>0</v>
      </c>
      <c r="Y25" s="65">
        <f t="shared" si="3"/>
        <v>5</v>
      </c>
      <c r="Z25" s="217">
        <f t="shared" ref="Z25" si="8">IF(W25+Y25=0,"",W25+SUM(AF25:AK25))</f>
        <v>8</v>
      </c>
      <c r="AA25" s="218"/>
      <c r="AB25" s="212">
        <f t="shared" ref="AB25" si="9">+IF(E26&gt;G26,1,0)+IF(H26&gt;J26,1,0)+IF(K26&gt;M26,1,0)+IF(N26&gt;P26,1,0)+IF(Q26&gt;S26,1,0)+IF(T26&gt;V26,1,0)</f>
        <v>3</v>
      </c>
      <c r="AC25" s="214" t="str">
        <f t="shared" ref="AC25" si="10">IFERROR(CONCATENATE(RANK(AE25,$AE$21:$AE$31),"."),"")</f>
        <v>3.</v>
      </c>
      <c r="AE25">
        <f>+Z25*1000000000+AB25*1000000+IFERROR(W25/Y25,10)*1000+IFERROR(W26/Y26,10)</f>
        <v>8003001000.9734516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26</v>
      </c>
      <c r="F26" s="18" t="s">
        <v>0</v>
      </c>
      <c r="G26" s="18">
        <f>+K22</f>
        <v>50</v>
      </c>
      <c r="H26" s="26">
        <f>+M24</f>
        <v>53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54</v>
      </c>
      <c r="O26" s="18" t="s">
        <v>0</v>
      </c>
      <c r="P26" s="27">
        <f>+L14</f>
        <v>41</v>
      </c>
      <c r="Q26" s="18">
        <f>+L5</f>
        <v>50</v>
      </c>
      <c r="R26" s="18" t="s">
        <v>0</v>
      </c>
      <c r="S26" s="18">
        <f>+M5</f>
        <v>40</v>
      </c>
      <c r="T26" s="26">
        <f>+L10</f>
        <v>37</v>
      </c>
      <c r="U26" s="18" t="s">
        <v>0</v>
      </c>
      <c r="V26" s="30">
        <f>+M10</f>
        <v>50</v>
      </c>
      <c r="W26" s="56">
        <f t="shared" si="4"/>
        <v>220</v>
      </c>
      <c r="X26" s="57" t="s">
        <v>0</v>
      </c>
      <c r="Y26" s="58">
        <f t="shared" si="3"/>
        <v>226</v>
      </c>
      <c r="Z26" s="209"/>
      <c r="AA26" s="210"/>
      <c r="AB26" s="212"/>
      <c r="AC26" s="214"/>
    </row>
    <row r="27" spans="1:37" ht="21" customHeight="1" x14ac:dyDescent="0.35">
      <c r="A27" s="215" t="str">
        <f>+zadání!D15</f>
        <v>Kometa F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1</v>
      </c>
      <c r="X27" s="50" t="s">
        <v>0</v>
      </c>
      <c r="Y27" s="51">
        <f t="shared" si="3"/>
        <v>9</v>
      </c>
      <c r="Z27" s="217">
        <f t="shared" ref="Z27" si="11">IF(W27+Y27=0,"",W27+SUM(AF27:AK27))</f>
        <v>2</v>
      </c>
      <c r="AA27" s="218"/>
      <c r="AB27" s="219">
        <f t="shared" ref="AB27" si="12">+IF(E28&gt;G28,1,0)+IF(H28&gt;J28,1,0)+IF(K28&gt;M28,1,0)+IF(N28&gt;P28,1,0)+IF(Q28&gt;S28,1,0)+IF(T28&gt;V28,1,0)</f>
        <v>1</v>
      </c>
      <c r="AC27" s="221" t="str">
        <f t="shared" ref="AC27" si="13">IFERROR(CONCATENATE(RANK(AE27,$AE$21:$AE$31),"."),"")</f>
        <v>6.</v>
      </c>
      <c r="AE27">
        <f>+Z27*1000000000+AB27*1000000+IFERROR(W27/Y27,10)*1000+IFERROR(W28/Y28,10)</f>
        <v>2001000111.9053497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32</v>
      </c>
      <c r="F28" s="45" t="s">
        <v>0</v>
      </c>
      <c r="G28" s="45">
        <f>+N22</f>
        <v>50</v>
      </c>
      <c r="H28" s="46">
        <f>+P24</f>
        <v>42</v>
      </c>
      <c r="I28" s="45" t="s">
        <v>0</v>
      </c>
      <c r="J28" s="47">
        <f>+N24</f>
        <v>38</v>
      </c>
      <c r="K28" s="45">
        <f>+P26</f>
        <v>41</v>
      </c>
      <c r="L28" s="45" t="s">
        <v>0</v>
      </c>
      <c r="M28" s="45">
        <f>+N26</f>
        <v>54</v>
      </c>
      <c r="N28" s="42"/>
      <c r="O28" s="43"/>
      <c r="P28" s="44"/>
      <c r="Q28" s="45">
        <f>+L7</f>
        <v>41</v>
      </c>
      <c r="R28" s="45" t="s">
        <v>0</v>
      </c>
      <c r="S28" s="45">
        <f>+M7</f>
        <v>51</v>
      </c>
      <c r="T28" s="46">
        <f>+M12</f>
        <v>37</v>
      </c>
      <c r="U28" s="45" t="s">
        <v>0</v>
      </c>
      <c r="V28" s="48">
        <f>+L12</f>
        <v>50</v>
      </c>
      <c r="W28" s="53">
        <f t="shared" si="4"/>
        <v>193</v>
      </c>
      <c r="X28" s="54" t="s">
        <v>0</v>
      </c>
      <c r="Y28" s="55">
        <f t="shared" si="3"/>
        <v>243</v>
      </c>
      <c r="Z28" s="209"/>
      <c r="AA28" s="210"/>
      <c r="AB28" s="220"/>
      <c r="AC28" s="222"/>
    </row>
    <row r="29" spans="1:37" ht="21" customHeight="1" x14ac:dyDescent="0.35">
      <c r="A29" s="229" t="str">
        <f>+zadání!D16</f>
        <v>Slavia B</v>
      </c>
      <c r="B29" s="230"/>
      <c r="C29" s="230"/>
      <c r="D29" s="231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5</v>
      </c>
      <c r="X29" s="36" t="s">
        <v>0</v>
      </c>
      <c r="Y29" s="65">
        <f t="shared" si="3"/>
        <v>5</v>
      </c>
      <c r="Z29" s="217">
        <f t="shared" ref="Z29" si="14">IF(W29+Y29=0,"",W29+SUM(AF29:AK29))</f>
        <v>8</v>
      </c>
      <c r="AA29" s="218"/>
      <c r="AB29" s="212">
        <f t="shared" ref="AB29" si="15">+IF(E30&gt;G30,1,0)+IF(H30&gt;J30,1,0)+IF(K30&gt;M30,1,0)+IF(N30&gt;P30,1,0)+IF(Q30&gt;S30,1,0)+IF(T30&gt;V30,1,0)</f>
        <v>3</v>
      </c>
      <c r="AC29" s="214" t="str">
        <f t="shared" ref="AC29" si="16">IFERROR(CONCATENATE(RANK(AE29,$AE$21:$AE$31),"."),"")</f>
        <v>2.</v>
      </c>
      <c r="AE29">
        <f>+Z29*1000000000+AB29*1000000+IFERROR(W29/Y29,10)*1000+IFERROR(W30/Y30,10)</f>
        <v>8003001001.0087719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43</v>
      </c>
      <c r="F30" s="45" t="s">
        <v>0</v>
      </c>
      <c r="G30" s="45">
        <f>+Q22</f>
        <v>42</v>
      </c>
      <c r="H30" s="46">
        <f>+S24</f>
        <v>48</v>
      </c>
      <c r="I30" s="45" t="s">
        <v>0</v>
      </c>
      <c r="J30" s="47">
        <f>+Q24</f>
        <v>45</v>
      </c>
      <c r="K30" s="45">
        <f>+S26</f>
        <v>40</v>
      </c>
      <c r="L30" s="45" t="s">
        <v>0</v>
      </c>
      <c r="M30" s="45">
        <f>+Q26</f>
        <v>50</v>
      </c>
      <c r="N30" s="46">
        <f>+S28</f>
        <v>51</v>
      </c>
      <c r="O30" s="45" t="s">
        <v>0</v>
      </c>
      <c r="P30" s="47">
        <f>+Q28</f>
        <v>41</v>
      </c>
      <c r="Q30" s="42"/>
      <c r="R30" s="43"/>
      <c r="S30" s="44"/>
      <c r="T30" s="46">
        <f>+M16</f>
        <v>48</v>
      </c>
      <c r="U30" s="45" t="s">
        <v>0</v>
      </c>
      <c r="V30" s="48">
        <f>+L16</f>
        <v>50</v>
      </c>
      <c r="W30" s="53">
        <f t="shared" si="4"/>
        <v>230</v>
      </c>
      <c r="X30" s="54" t="s">
        <v>0</v>
      </c>
      <c r="Y30" s="55">
        <f t="shared" si="3"/>
        <v>228</v>
      </c>
      <c r="Z30" s="209"/>
      <c r="AA30" s="210"/>
      <c r="AB30" s="220"/>
      <c r="AC30" s="222"/>
    </row>
    <row r="31" spans="1:37" ht="21" customHeight="1" x14ac:dyDescent="0.35">
      <c r="A31" s="229" t="str">
        <f>+zadání!D17</f>
        <v>Mikulova G</v>
      </c>
      <c r="B31" s="230"/>
      <c r="C31" s="230"/>
      <c r="D31" s="231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9</v>
      </c>
      <c r="X31" s="50" t="s">
        <v>0</v>
      </c>
      <c r="Y31" s="51">
        <f t="shared" si="3"/>
        <v>1</v>
      </c>
      <c r="Z31" s="217">
        <f t="shared" ref="Z31" si="17">IF(W31+Y31=0,"",W31+SUM(AF31:AK31))</f>
        <v>14</v>
      </c>
      <c r="AA31" s="218"/>
      <c r="AB31" s="212">
        <f t="shared" ref="AB31" si="18">+IF(E32&gt;G32,1,0)+IF(H32&gt;J32,1,0)+IF(K32&gt;M32,1,0)+IF(N32&gt;P32,1,0)+IF(Q32&gt;S32,1,0)+IF(T32&gt;V32,1,0)</f>
        <v>5</v>
      </c>
      <c r="AC31" s="214" t="str">
        <f t="shared" ref="AC31" si="19">IFERROR(CONCATENATE(RANK(AE31,$AE$21:$AE$31),"."),"")</f>
        <v>1.</v>
      </c>
      <c r="AE31">
        <f>+Z31*1000000000+AB31*1000000+IFERROR(W31/Y31,10)*1000+IFERROR(W32/Y32,10)</f>
        <v>14005009001.25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50</v>
      </c>
      <c r="F32" s="19" t="s">
        <v>0</v>
      </c>
      <c r="G32" s="19">
        <f>+T22</f>
        <v>42</v>
      </c>
      <c r="H32" s="21">
        <f>+V24</f>
        <v>50</v>
      </c>
      <c r="I32" s="19" t="s">
        <v>0</v>
      </c>
      <c r="J32" s="20">
        <f>+T24</f>
        <v>36</v>
      </c>
      <c r="K32" s="19">
        <f>+V26</f>
        <v>50</v>
      </c>
      <c r="L32" s="19" t="s">
        <v>0</v>
      </c>
      <c r="M32" s="19">
        <f>+T26</f>
        <v>37</v>
      </c>
      <c r="N32" s="21">
        <f>+V28</f>
        <v>50</v>
      </c>
      <c r="O32" s="19" t="s">
        <v>0</v>
      </c>
      <c r="P32" s="20">
        <f>+T28</f>
        <v>37</v>
      </c>
      <c r="Q32" s="19">
        <f>+V30</f>
        <v>50</v>
      </c>
      <c r="R32" s="19" t="s">
        <v>0</v>
      </c>
      <c r="S32" s="19">
        <f>+T30</f>
        <v>48</v>
      </c>
      <c r="T32" s="33"/>
      <c r="U32" s="32"/>
      <c r="V32" s="34"/>
      <c r="W32" s="61">
        <f t="shared" si="4"/>
        <v>250</v>
      </c>
      <c r="X32" s="62" t="s">
        <v>0</v>
      </c>
      <c r="Y32" s="63">
        <f t="shared" si="3"/>
        <v>200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7. liga'!$A$2:$I$16,2,0)</f>
        <v>Meteor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7. liga'!$A$2:$I$16,6,0)</f>
        <v>Kometa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Kometa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C</v>
      </c>
      <c r="D7" s="245"/>
      <c r="E7" s="245"/>
      <c r="F7" s="245"/>
      <c r="G7" s="246"/>
      <c r="H7" s="245" t="str">
        <f>+B2</f>
        <v>Kometa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C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7. liga'!$A$18</f>
        <v>7.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Kometa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7. liga'!$A$2:$I$16,2,0)</f>
        <v>Orion F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7. liga'!$A$2:$I$16,6,0)</f>
        <v>Meteor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Orion F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Meteor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Orion F</v>
      </c>
      <c r="D19" s="245"/>
      <c r="E19" s="245"/>
      <c r="F19" s="245"/>
      <c r="G19" s="246"/>
      <c r="H19" s="245" t="str">
        <f>+B14</f>
        <v>Meteor B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Orion F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7. liga'!$A$18</f>
        <v>7.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Meteor B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7. liga'!$A$2:$I$16,2,0)</f>
        <v>Orion F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7. liga'!$A$2:$I$16,6,0)</f>
        <v>Mikulova G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Orion F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Mikulova G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Orion F</v>
      </c>
      <c r="D31" s="245"/>
      <c r="E31" s="245"/>
      <c r="F31" s="245"/>
      <c r="G31" s="246"/>
      <c r="H31" s="245" t="str">
        <f>+B26</f>
        <v>Mikulova G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Orion F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7. liga'!$A$18</f>
        <v>7.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Mikulova G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7. liga'!$A$2:$I$16,2,0)</f>
        <v>Meteor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7. liga'!$A$2:$I$16,6,0)</f>
        <v>Slavia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Meteor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Slavia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Meteor B</v>
      </c>
      <c r="D43" s="245"/>
      <c r="E43" s="245"/>
      <c r="F43" s="245"/>
      <c r="G43" s="246"/>
      <c r="H43" s="245" t="str">
        <f>+B38</f>
        <v>Slavia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Meteor B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7. liga'!$A$18</f>
        <v>7.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Slavia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7. liga'!$A$2:$I$16,2,0)</f>
        <v>Meteor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7. liga'!$A$2:$I$16,6,0)</f>
        <v>Mikulova G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Mikulova G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C</v>
      </c>
      <c r="D55" s="245"/>
      <c r="E55" s="245"/>
      <c r="F55" s="245"/>
      <c r="G55" s="246"/>
      <c r="H55" s="245" t="str">
        <f>+B50</f>
        <v>Mikulova G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C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7. liga'!$A$18</f>
        <v>7.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Mikulova G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7. liga'!$A$2:$I$16,2,0)</f>
        <v>Kometa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7. liga'!$A$2:$I$16,6,0)</f>
        <v>Slavia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Kometa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Slavia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Kometa F</v>
      </c>
      <c r="D67" s="245"/>
      <c r="E67" s="245"/>
      <c r="F67" s="245"/>
      <c r="G67" s="246"/>
      <c r="H67" s="245" t="str">
        <f>+B62</f>
        <v>Slavia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Kometa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7. liga'!$A$18</f>
        <v>7.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Slavia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7. liga'!$A$2:$I$16,2,0)</f>
        <v>Meteor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7. liga'!$A$2:$I$16,6,0)</f>
        <v>Meteor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Meteor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Meteor B</v>
      </c>
      <c r="D79" s="245"/>
      <c r="E79" s="245"/>
      <c r="F79" s="245"/>
      <c r="G79" s="246"/>
      <c r="H79" s="245" t="str">
        <f>+B74</f>
        <v>Meteor C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Meteor B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7. liga'!$A$18</f>
        <v>7.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C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7. liga'!$A$2:$I$16,2,0)</f>
        <v>Orion F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7. liga'!$A$2:$I$16,6,0)</f>
        <v>Kometa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Orion F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Kometa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Orion F</v>
      </c>
      <c r="D91" s="245"/>
      <c r="E91" s="245"/>
      <c r="F91" s="245"/>
      <c r="G91" s="246"/>
      <c r="H91" s="245" t="str">
        <f>+B86</f>
        <v>Kometa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Orion F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7. liga'!$A$18</f>
        <v>7.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Kometa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7. liga'!$A$2:$I$16,2,0)</f>
        <v>Meteor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7. liga'!$A$2:$I$16,6,0)</f>
        <v>Mikulova G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Meteor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Mikulova G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Meteor B</v>
      </c>
      <c r="D103" s="245"/>
      <c r="E103" s="245"/>
      <c r="F103" s="245"/>
      <c r="G103" s="246"/>
      <c r="H103" s="245" t="str">
        <f>+B98</f>
        <v>Mikulova G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Meteor B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7. liga'!$A$18</f>
        <v>7.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Mikulova G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7. liga'!$A$2:$I$16,2,0)</f>
        <v>Slavia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7. liga'!$A$2:$I$16,6,0)</f>
        <v>Orion F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Slavia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Orion F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Slavia B</v>
      </c>
      <c r="D115" s="245"/>
      <c r="E115" s="245"/>
      <c r="F115" s="245"/>
      <c r="G115" s="246"/>
      <c r="H115" s="245" t="str">
        <f>+B110</f>
        <v>Orion F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Slavia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7. liga'!$A$18</f>
        <v>7.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Orion F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7. liga'!$A$2:$I$16,2,0)</f>
        <v>Mikulova G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7. liga'!$A$2:$I$16,6,0)</f>
        <v>Kometa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Mikulova G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Kometa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Mikulova G</v>
      </c>
      <c r="D127" s="245"/>
      <c r="E127" s="245"/>
      <c r="F127" s="245"/>
      <c r="G127" s="246"/>
      <c r="H127" s="245" t="str">
        <f>+B122</f>
        <v>Kometa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Mikulova G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7. liga'!$A$18</f>
        <v>7.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Kometa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7. liga'!$A$2:$I$16,2,0)</f>
        <v>Slavia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7. liga'!$A$2:$I$16,6,0)</f>
        <v>Meteor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Slavia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Slavia B</v>
      </c>
      <c r="D139" s="245"/>
      <c r="E139" s="245"/>
      <c r="F139" s="245"/>
      <c r="G139" s="246"/>
      <c r="H139" s="245" t="str">
        <f>+B134</f>
        <v>Meteor C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Slavia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7. liga'!$A$18</f>
        <v>7.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C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7. liga'!$A$2:$I$16,2,0)</f>
        <v>Kometa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7. liga'!$A$2:$I$16,6,0)</f>
        <v>Meteor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Kometa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Meteor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Kometa F</v>
      </c>
      <c r="D151" s="245"/>
      <c r="E151" s="245"/>
      <c r="F151" s="245"/>
      <c r="G151" s="246"/>
      <c r="H151" s="245" t="str">
        <f>+B146</f>
        <v>Meteor B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Kometa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7. liga'!$A$18</f>
        <v>7.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Meteor B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7. liga'!$A$2:$I$16,2,0)</f>
        <v>Meteor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7. liga'!$A$2:$I$16,6,0)</f>
        <v>Orion F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Orion F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C</v>
      </c>
      <c r="D163" s="245"/>
      <c r="E163" s="245"/>
      <c r="F163" s="245"/>
      <c r="G163" s="246"/>
      <c r="H163" s="245" t="str">
        <f>+B158</f>
        <v>Orion F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C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7. liga'!$A$18</f>
        <v>7.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Orion F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7. liga'!$A$2:$I$16,2,0)</f>
        <v>Mikulova G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7. liga'!$A$2:$I$16,6,0)</f>
        <v>Slavia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Mikulova G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Slavia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Mikulova G</v>
      </c>
      <c r="D175" s="245"/>
      <c r="E175" s="245"/>
      <c r="F175" s="245"/>
      <c r="G175" s="246"/>
      <c r="H175" s="245" t="str">
        <f>+B170</f>
        <v>Slavia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Mikulova G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7. liga'!$A$18</f>
        <v>7.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Slavia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Q14" sqref="Q14"/>
    </sheetView>
  </sheetViews>
  <sheetFormatPr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Meteor D</v>
      </c>
      <c r="C2" s="160"/>
      <c r="D2" s="160"/>
      <c r="E2" s="160"/>
      <c r="F2" s="159" t="str">
        <f>+A27</f>
        <v>Mikulova D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45</v>
      </c>
      <c r="M2" s="72">
        <f>+O2+Q2</f>
        <v>42</v>
      </c>
      <c r="N2" s="73">
        <v>25</v>
      </c>
      <c r="O2" s="74">
        <v>17</v>
      </c>
      <c r="P2" s="73">
        <v>20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Vršovice D</v>
      </c>
      <c r="C3" s="158"/>
      <c r="D3" s="158"/>
      <c r="E3" s="158"/>
      <c r="F3" s="157" t="str">
        <f>+A25</f>
        <v>Orion E</v>
      </c>
      <c r="G3" s="158"/>
      <c r="H3" s="158"/>
      <c r="I3" s="158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L16" si="2">+N3+P3</f>
        <v>52</v>
      </c>
      <c r="M3" s="86">
        <f t="shared" ref="M3:M16" si="3">+O3+Q3</f>
        <v>52</v>
      </c>
      <c r="N3" s="87">
        <v>26</v>
      </c>
      <c r="O3" s="88">
        <v>24</v>
      </c>
      <c r="P3" s="87">
        <v>26</v>
      </c>
      <c r="Q3" s="88">
        <v>28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Vršovice D</v>
      </c>
      <c r="C4" s="158"/>
      <c r="D4" s="158"/>
      <c r="E4" s="158"/>
      <c r="F4" s="157" t="str">
        <f>+A31</f>
        <v>Lvi C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23</v>
      </c>
      <c r="M4" s="86">
        <f t="shared" si="3"/>
        <v>50</v>
      </c>
      <c r="N4" s="87">
        <v>11</v>
      </c>
      <c r="O4" s="88">
        <v>25</v>
      </c>
      <c r="P4" s="87">
        <v>12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Orion E</v>
      </c>
      <c r="C5" s="163"/>
      <c r="D5" s="163"/>
      <c r="E5" s="163"/>
      <c r="F5" s="157" t="str">
        <f>+A29</f>
        <v>Pečky B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3"/>
        <v>36</v>
      </c>
      <c r="N5" s="87">
        <v>25</v>
      </c>
      <c r="O5" s="88">
        <v>19</v>
      </c>
      <c r="P5" s="87">
        <v>25</v>
      </c>
      <c r="Q5" s="88">
        <v>17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Meteor D</v>
      </c>
      <c r="C6" s="158"/>
      <c r="D6" s="158"/>
      <c r="E6" s="158"/>
      <c r="F6" s="162" t="str">
        <f>+A31</f>
        <v>Lvi C</v>
      </c>
      <c r="G6" s="163"/>
      <c r="H6" s="163"/>
      <c r="I6" s="163"/>
      <c r="J6" s="83">
        <f t="shared" si="0"/>
        <v>0</v>
      </c>
      <c r="K6" s="84">
        <f t="shared" si="1"/>
        <v>2</v>
      </c>
      <c r="L6" s="85">
        <f t="shared" si="2"/>
        <v>29</v>
      </c>
      <c r="M6" s="86">
        <f t="shared" si="3"/>
        <v>50</v>
      </c>
      <c r="N6" s="87">
        <v>11</v>
      </c>
      <c r="O6" s="88">
        <v>25</v>
      </c>
      <c r="P6" s="87">
        <v>18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Mikulova D</v>
      </c>
      <c r="C7" s="163"/>
      <c r="D7" s="163"/>
      <c r="E7" s="163"/>
      <c r="F7" s="162" t="str">
        <f>+A29</f>
        <v>Pečky B</v>
      </c>
      <c r="G7" s="163"/>
      <c r="H7" s="163"/>
      <c r="I7" s="163"/>
      <c r="J7" s="83">
        <f t="shared" si="0"/>
        <v>0</v>
      </c>
      <c r="K7" s="84">
        <f t="shared" si="1"/>
        <v>2</v>
      </c>
      <c r="L7" s="85">
        <f t="shared" si="2"/>
        <v>37</v>
      </c>
      <c r="M7" s="86">
        <f t="shared" si="3"/>
        <v>50</v>
      </c>
      <c r="N7" s="87">
        <v>23</v>
      </c>
      <c r="O7" s="88">
        <v>25</v>
      </c>
      <c r="P7" s="87">
        <v>14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Orion E</v>
      </c>
      <c r="C8" s="163"/>
      <c r="D8" s="163"/>
      <c r="E8" s="163"/>
      <c r="F8" s="162" t="str">
        <f>+A23</f>
        <v>Meteor D</v>
      </c>
      <c r="G8" s="163"/>
      <c r="H8" s="163"/>
      <c r="I8" s="16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3"/>
        <v>35</v>
      </c>
      <c r="N8" s="87">
        <v>25</v>
      </c>
      <c r="O8" s="88">
        <v>14</v>
      </c>
      <c r="P8" s="87">
        <v>25</v>
      </c>
      <c r="Q8" s="88">
        <v>21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Vršovice D</v>
      </c>
      <c r="C9" s="163"/>
      <c r="D9" s="163"/>
      <c r="E9" s="163"/>
      <c r="F9" s="162" t="str">
        <f>+A27</f>
        <v>Mikulova D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51</v>
      </c>
      <c r="M9" s="86">
        <f t="shared" si="3"/>
        <v>37</v>
      </c>
      <c r="N9" s="87">
        <v>26</v>
      </c>
      <c r="O9" s="88">
        <v>24</v>
      </c>
      <c r="P9" s="87">
        <v>25</v>
      </c>
      <c r="Q9" s="88">
        <v>13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Orion E</v>
      </c>
      <c r="C10" s="158"/>
      <c r="D10" s="158"/>
      <c r="E10" s="158"/>
      <c r="F10" s="157" t="str">
        <f>+A31</f>
        <v>Lvi C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35</v>
      </c>
      <c r="M10" s="86">
        <f t="shared" si="3"/>
        <v>50</v>
      </c>
      <c r="N10" s="87">
        <v>13</v>
      </c>
      <c r="O10" s="88">
        <v>25</v>
      </c>
      <c r="P10" s="87">
        <v>22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Pečky B</v>
      </c>
      <c r="C11" s="163"/>
      <c r="D11" s="163"/>
      <c r="E11" s="163"/>
      <c r="F11" s="162" t="str">
        <f>+A21</f>
        <v>Vršovice D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37</v>
      </c>
      <c r="M11" s="86">
        <f t="shared" si="3"/>
        <v>50</v>
      </c>
      <c r="N11" s="87">
        <v>21</v>
      </c>
      <c r="O11" s="88">
        <v>25</v>
      </c>
      <c r="P11" s="87">
        <v>16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Lvi C</v>
      </c>
      <c r="C12" s="163"/>
      <c r="D12" s="163"/>
      <c r="E12" s="163"/>
      <c r="F12" s="162" t="str">
        <f>+A27</f>
        <v>Mikulova D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33</v>
      </c>
      <c r="N12" s="87">
        <v>25</v>
      </c>
      <c r="O12" s="88">
        <v>12</v>
      </c>
      <c r="P12" s="87">
        <v>25</v>
      </c>
      <c r="Q12" s="88">
        <v>21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Pečky B</v>
      </c>
      <c r="C13" s="165"/>
      <c r="D13" s="165"/>
      <c r="E13" s="166"/>
      <c r="F13" s="162" t="str">
        <f>+A23</f>
        <v>Meteor D</v>
      </c>
      <c r="G13" s="163"/>
      <c r="H13" s="163"/>
      <c r="I13" s="163"/>
      <c r="J13" s="83">
        <f t="shared" si="0"/>
        <v>2</v>
      </c>
      <c r="K13" s="84">
        <f t="shared" si="1"/>
        <v>0</v>
      </c>
      <c r="L13" s="85">
        <f t="shared" si="2"/>
        <v>51</v>
      </c>
      <c r="M13" s="86">
        <f t="shared" si="3"/>
        <v>44</v>
      </c>
      <c r="N13" s="87">
        <v>26</v>
      </c>
      <c r="O13" s="88">
        <v>24</v>
      </c>
      <c r="P13" s="87">
        <v>25</v>
      </c>
      <c r="Q13" s="88">
        <v>20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Mikulova D</v>
      </c>
      <c r="C14" s="165"/>
      <c r="D14" s="165"/>
      <c r="E14" s="166"/>
      <c r="F14" s="162" t="str">
        <f>+A25</f>
        <v>Orion E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34</v>
      </c>
      <c r="M14" s="86">
        <f t="shared" si="3"/>
        <v>50</v>
      </c>
      <c r="N14" s="87">
        <v>15</v>
      </c>
      <c r="O14" s="88">
        <v>25</v>
      </c>
      <c r="P14" s="87">
        <v>19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Meteor D</v>
      </c>
      <c r="C15" s="163"/>
      <c r="D15" s="163"/>
      <c r="E15" s="163"/>
      <c r="F15" s="162" t="str">
        <f>+A21</f>
        <v>Vršovice D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37</v>
      </c>
      <c r="M15" s="86">
        <f t="shared" si="3"/>
        <v>50</v>
      </c>
      <c r="N15" s="87">
        <v>15</v>
      </c>
      <c r="O15" s="88">
        <v>25</v>
      </c>
      <c r="P15" s="87">
        <v>22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Lvi C</v>
      </c>
      <c r="C16" s="168"/>
      <c r="D16" s="168"/>
      <c r="E16" s="168"/>
      <c r="F16" s="167" t="str">
        <f>+A29</f>
        <v>Pečky B</v>
      </c>
      <c r="G16" s="168"/>
      <c r="H16" s="168"/>
      <c r="I16" s="168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3"/>
        <v>30</v>
      </c>
      <c r="N16" s="80">
        <v>25</v>
      </c>
      <c r="O16" s="81">
        <v>14</v>
      </c>
      <c r="P16" s="80">
        <v>25</v>
      </c>
      <c r="Q16" s="81">
        <v>16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+'Rozpis '!N2</f>
        <v>8. LIGA</v>
      </c>
      <c r="B18" s="170"/>
      <c r="C18" s="170"/>
      <c r="D18" s="171"/>
      <c r="E18" s="178" t="str">
        <f>+A21</f>
        <v>Vršovice D</v>
      </c>
      <c r="F18" s="179"/>
      <c r="G18" s="180"/>
      <c r="H18" s="179" t="str">
        <f>+A23</f>
        <v>Meteor D</v>
      </c>
      <c r="I18" s="179"/>
      <c r="J18" s="179"/>
      <c r="K18" s="178" t="str">
        <f>+A25</f>
        <v>Orion E</v>
      </c>
      <c r="L18" s="179"/>
      <c r="M18" s="180"/>
      <c r="N18" s="179" t="str">
        <f>+A27</f>
        <v>Mikulova D</v>
      </c>
      <c r="O18" s="179"/>
      <c r="P18" s="179"/>
      <c r="Q18" s="178" t="str">
        <f>+A29</f>
        <v>Pečky B</v>
      </c>
      <c r="R18" s="179"/>
      <c r="S18" s="180"/>
      <c r="T18" s="179" t="str">
        <f>+A31</f>
        <v>Lvi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zadání!B3</f>
        <v>Vršovice D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7</v>
      </c>
      <c r="X21" s="23" t="s">
        <v>0</v>
      </c>
      <c r="Y21" s="24">
        <f t="shared" ref="Y21:Y32" si="4">+G21+J21+M21+P21+S21+V21</f>
        <v>3</v>
      </c>
      <c r="Z21" s="207">
        <f>IF(W21+Y21=0,"",W21+SUM(AF21:AK21))</f>
        <v>10.5</v>
      </c>
      <c r="AA21" s="208"/>
      <c r="AB21" s="211">
        <f>+IF(E22&gt;G22,1,0)+IF(H22&gt;J22,1,0)+IF(K22&gt;M22,1,0)+IF(N22&gt;P22,1,0)+IF(Q22&gt;S22,1,0)+IF(T22&gt;V22,1,0)</f>
        <v>3</v>
      </c>
      <c r="AC21" s="213" t="str">
        <f>IFERROR(CONCATENATE(RANK(AE21,$AE$21:$AE$31),"."),"")</f>
        <v>3.</v>
      </c>
      <c r="AE21">
        <f>+Z21*1000000000+AB21*1000000+IFERROR(W21/Y21,10)*1000+IFERROR(W22/Y22,10)</f>
        <v>10503002334.394367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0.5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50</v>
      </c>
      <c r="I22" s="18" t="s">
        <v>0</v>
      </c>
      <c r="J22" s="27">
        <f>+L15</f>
        <v>37</v>
      </c>
      <c r="K22" s="18">
        <f>+L3</f>
        <v>52</v>
      </c>
      <c r="L22" s="18" t="s">
        <v>0</v>
      </c>
      <c r="M22" s="18">
        <f>+M3</f>
        <v>52</v>
      </c>
      <c r="N22" s="26">
        <f>+L9</f>
        <v>51</v>
      </c>
      <c r="O22" s="18" t="s">
        <v>0</v>
      </c>
      <c r="P22" s="27">
        <f>+M9</f>
        <v>37</v>
      </c>
      <c r="Q22" s="18">
        <f>+M11</f>
        <v>50</v>
      </c>
      <c r="R22" s="18" t="s">
        <v>0</v>
      </c>
      <c r="S22" s="18">
        <f>+L11</f>
        <v>37</v>
      </c>
      <c r="T22" s="26">
        <f>+L4</f>
        <v>23</v>
      </c>
      <c r="U22" s="18" t="s">
        <v>0</v>
      </c>
      <c r="V22" s="30">
        <f>+M4</f>
        <v>50</v>
      </c>
      <c r="W22" s="56">
        <f t="shared" ref="W22:W32" si="5">+E22+H22+K22+N22+Q22+T22</f>
        <v>226</v>
      </c>
      <c r="X22" s="57" t="s">
        <v>0</v>
      </c>
      <c r="Y22" s="58">
        <f t="shared" si="4"/>
        <v>213</v>
      </c>
      <c r="Z22" s="209"/>
      <c r="AA22" s="210"/>
      <c r="AB22" s="212"/>
      <c r="AC22" s="214"/>
    </row>
    <row r="23" spans="1:37" ht="21" customHeight="1" x14ac:dyDescent="0.35">
      <c r="A23" s="215" t="str">
        <f>zadání!B4</f>
        <v>Meteor D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0</v>
      </c>
      <c r="R23" s="50" t="s">
        <v>0</v>
      </c>
      <c r="S23" s="50">
        <f>+J13</f>
        <v>2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1</v>
      </c>
      <c r="X23" s="50" t="s">
        <v>0</v>
      </c>
      <c r="Y23" s="51">
        <f t="shared" si="4"/>
        <v>9</v>
      </c>
      <c r="Z23" s="217">
        <f t="shared" ref="Z23" si="6">IF(W23+Y23=0,"",W23+SUM(AF23:AK23))</f>
        <v>2</v>
      </c>
      <c r="AA23" s="218"/>
      <c r="AB23" s="219">
        <f t="shared" ref="AB23" si="7">+IF(E24&gt;G24,1,0)+IF(H24&gt;J24,1,0)+IF(K24&gt;M24,1,0)+IF(N24&gt;P24,1,0)+IF(Q24&gt;S24,1,0)+IF(T24&gt;V24,1,0)</f>
        <v>1</v>
      </c>
      <c r="AC23" s="221" t="str">
        <f t="shared" ref="AC23" si="8">IFERROR(CONCATENATE(RANK(AE23,$AE$21:$AE$31),"."),"")</f>
        <v>5.</v>
      </c>
      <c r="AE23">
        <f>+Z23*1000000000+AB23*1000000+IFERROR(W23/Y23,10)*1000+IFERROR(W24/Y24,10)</f>
        <v>2001000111.8930042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37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35</v>
      </c>
      <c r="L24" s="45" t="s">
        <v>0</v>
      </c>
      <c r="M24" s="45">
        <f>+L8</f>
        <v>50</v>
      </c>
      <c r="N24" s="46">
        <f>+L2</f>
        <v>45</v>
      </c>
      <c r="O24" s="45" t="s">
        <v>0</v>
      </c>
      <c r="P24" s="47">
        <f>+M2</f>
        <v>42</v>
      </c>
      <c r="Q24" s="45">
        <f>+M13</f>
        <v>44</v>
      </c>
      <c r="R24" s="45" t="s">
        <v>0</v>
      </c>
      <c r="S24" s="45">
        <f>+L13</f>
        <v>51</v>
      </c>
      <c r="T24" s="46">
        <f>+L6</f>
        <v>29</v>
      </c>
      <c r="U24" s="45" t="s">
        <v>0</v>
      </c>
      <c r="V24" s="48">
        <f>+M6</f>
        <v>50</v>
      </c>
      <c r="W24" s="53">
        <f t="shared" si="5"/>
        <v>190</v>
      </c>
      <c r="X24" s="54" t="s">
        <v>0</v>
      </c>
      <c r="Y24" s="55">
        <f t="shared" si="4"/>
        <v>243</v>
      </c>
      <c r="Z24" s="209"/>
      <c r="AA24" s="210"/>
      <c r="AB24" s="220"/>
      <c r="AC24" s="222"/>
    </row>
    <row r="25" spans="1:37" ht="21" customHeight="1" x14ac:dyDescent="0.35">
      <c r="A25" s="223" t="str">
        <f>zadání!B5</f>
        <v>Orion E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5"/>
        <v>7</v>
      </c>
      <c r="X25" s="36" t="s">
        <v>0</v>
      </c>
      <c r="Y25" s="65">
        <f t="shared" si="4"/>
        <v>3</v>
      </c>
      <c r="Z25" s="217">
        <f t="shared" ref="Z25" si="9">IF(W25+Y25=0,"",W25+SUM(AF25:AK25))</f>
        <v>10.5</v>
      </c>
      <c r="AA25" s="218"/>
      <c r="AB25" s="212">
        <f t="shared" ref="AB25" si="10">+IF(E26&gt;G26,1,0)+IF(H26&gt;J26,1,0)+IF(K26&gt;M26,1,0)+IF(N26&gt;P26,1,0)+IF(Q26&gt;S26,1,0)+IF(T26&gt;V26,1,0)</f>
        <v>3</v>
      </c>
      <c r="AC25" s="214" t="str">
        <f t="shared" ref="AC25" si="11">IFERROR(CONCATENATE(RANK(AE25,$AE$21:$AE$31),"."),"")</f>
        <v>2.</v>
      </c>
      <c r="AE25">
        <f>+Z25*1000000000+AB25*1000000+IFERROR(W25/Y25,10)*1000+IFERROR(W26/Y26,10)</f>
        <v>10503002334.478262</v>
      </c>
      <c r="AF25">
        <f>IF(OR(AND(E26="",G26=""),AND(E26=0,G26=0)),0,IF(E26&gt;G26,1,IF(E26=G26,0.5,0)))</f>
        <v>0.5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52</v>
      </c>
      <c r="F26" s="18" t="s">
        <v>0</v>
      </c>
      <c r="G26" s="18">
        <f>+K22</f>
        <v>52</v>
      </c>
      <c r="H26" s="26">
        <f>+M24</f>
        <v>50</v>
      </c>
      <c r="I26" s="18" t="s">
        <v>0</v>
      </c>
      <c r="J26" s="27">
        <f>+K24</f>
        <v>35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34</v>
      </c>
      <c r="Q26" s="18">
        <f>+L5</f>
        <v>50</v>
      </c>
      <c r="R26" s="18" t="s">
        <v>0</v>
      </c>
      <c r="S26" s="18">
        <f>+M5</f>
        <v>36</v>
      </c>
      <c r="T26" s="26">
        <f>+L10</f>
        <v>35</v>
      </c>
      <c r="U26" s="18" t="s">
        <v>0</v>
      </c>
      <c r="V26" s="30">
        <f>+M10</f>
        <v>50</v>
      </c>
      <c r="W26" s="56">
        <f t="shared" si="5"/>
        <v>237</v>
      </c>
      <c r="X26" s="57" t="s">
        <v>0</v>
      </c>
      <c r="Y26" s="58">
        <f t="shared" si="4"/>
        <v>207</v>
      </c>
      <c r="Z26" s="209"/>
      <c r="AA26" s="210"/>
      <c r="AB26" s="212"/>
      <c r="AC26" s="214"/>
    </row>
    <row r="27" spans="1:37" ht="21" customHeight="1" x14ac:dyDescent="0.35">
      <c r="A27" s="215" t="str">
        <f>zadání!B6</f>
        <v>Mikulova D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1</v>
      </c>
      <c r="X27" s="50" t="s">
        <v>0</v>
      </c>
      <c r="Y27" s="51">
        <f t="shared" si="4"/>
        <v>9</v>
      </c>
      <c r="Z27" s="217">
        <f t="shared" ref="Z27" si="12">IF(W27+Y27=0,"",W27+SUM(AF27:AK27))</f>
        <v>1</v>
      </c>
      <c r="AA27" s="218"/>
      <c r="AB27" s="219">
        <f t="shared" ref="AB27" si="13">+IF(E28&gt;G28,1,0)+IF(H28&gt;J28,1,0)+IF(K28&gt;M28,1,0)+IF(N28&gt;P28,1,0)+IF(Q28&gt;S28,1,0)+IF(T28&gt;V28,1,0)</f>
        <v>0</v>
      </c>
      <c r="AC27" s="221" t="str">
        <f t="shared" ref="AC27" si="14">IFERROR(CONCATENATE(RANK(AE27,$AE$21:$AE$31),"."),"")</f>
        <v>6.</v>
      </c>
      <c r="AE27">
        <f>+Z27*1000000000+AB27*1000000+IFERROR(W27/Y27,10)*1000+IFERROR(W28/Y28,10)</f>
        <v>1000000111.8550136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37</v>
      </c>
      <c r="F28" s="45" t="s">
        <v>0</v>
      </c>
      <c r="G28" s="45">
        <f>+N22</f>
        <v>51</v>
      </c>
      <c r="H28" s="46">
        <f>+P24</f>
        <v>42</v>
      </c>
      <c r="I28" s="45" t="s">
        <v>0</v>
      </c>
      <c r="J28" s="47">
        <f>+N24</f>
        <v>45</v>
      </c>
      <c r="K28" s="45">
        <f>+P26</f>
        <v>34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37</v>
      </c>
      <c r="R28" s="45" t="s">
        <v>0</v>
      </c>
      <c r="S28" s="45">
        <f>+M7</f>
        <v>50</v>
      </c>
      <c r="T28" s="46">
        <f>+M12</f>
        <v>33</v>
      </c>
      <c r="U28" s="45" t="s">
        <v>0</v>
      </c>
      <c r="V28" s="48">
        <f>+L12</f>
        <v>50</v>
      </c>
      <c r="W28" s="53">
        <f t="shared" si="5"/>
        <v>183</v>
      </c>
      <c r="X28" s="54" t="s">
        <v>0</v>
      </c>
      <c r="Y28" s="55">
        <f t="shared" si="4"/>
        <v>246</v>
      </c>
      <c r="Z28" s="209"/>
      <c r="AA28" s="210"/>
      <c r="AB28" s="220"/>
      <c r="AC28" s="222"/>
    </row>
    <row r="29" spans="1:37" ht="21" customHeight="1" x14ac:dyDescent="0.35">
      <c r="A29" s="229" t="str">
        <f>zadání!B7</f>
        <v>Pečky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2</v>
      </c>
      <c r="H29" s="64">
        <f>+S23</f>
        <v>2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5"/>
        <v>4</v>
      </c>
      <c r="X29" s="36" t="s">
        <v>0</v>
      </c>
      <c r="Y29" s="65">
        <f t="shared" si="4"/>
        <v>6</v>
      </c>
      <c r="Z29" s="217">
        <f t="shared" ref="Z29" si="15">IF(W29+Y29=0,"",W29+SUM(AF29:AK29))</f>
        <v>6</v>
      </c>
      <c r="AA29" s="218"/>
      <c r="AB29" s="212">
        <f t="shared" ref="AB29" si="16">+IF(E30&gt;G30,1,0)+IF(H30&gt;J30,1,0)+IF(K30&gt;M30,1,0)+IF(N30&gt;P30,1,0)+IF(Q30&gt;S30,1,0)+IF(T30&gt;V30,1,0)</f>
        <v>2</v>
      </c>
      <c r="AC29" s="214" t="str">
        <f t="shared" ref="AC29" si="17">IFERROR(CONCATENATE(RANK(AE29,$AE$21:$AE$31),"."),"")</f>
        <v>4.</v>
      </c>
      <c r="AE29">
        <f>+Z29*1000000000+AB29*1000000+IFERROR(W29/Y29,10)*1000+IFERROR(W30/Y30,10)</f>
        <v>6002000667.5497837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37</v>
      </c>
      <c r="F30" s="45" t="s">
        <v>0</v>
      </c>
      <c r="G30" s="45">
        <f>+Q22</f>
        <v>50</v>
      </c>
      <c r="H30" s="46">
        <f>+S24</f>
        <v>51</v>
      </c>
      <c r="I30" s="45" t="s">
        <v>0</v>
      </c>
      <c r="J30" s="47">
        <f>+Q24</f>
        <v>44</v>
      </c>
      <c r="K30" s="45">
        <f>+S26</f>
        <v>36</v>
      </c>
      <c r="L30" s="45" t="s">
        <v>0</v>
      </c>
      <c r="M30" s="45">
        <f>+Q26</f>
        <v>50</v>
      </c>
      <c r="N30" s="46">
        <f>+S28</f>
        <v>50</v>
      </c>
      <c r="O30" s="45" t="s">
        <v>0</v>
      </c>
      <c r="P30" s="47">
        <f>+Q28</f>
        <v>37</v>
      </c>
      <c r="Q30" s="42"/>
      <c r="R30" s="43"/>
      <c r="S30" s="44"/>
      <c r="T30" s="46">
        <f>+M16</f>
        <v>30</v>
      </c>
      <c r="U30" s="45" t="s">
        <v>0</v>
      </c>
      <c r="V30" s="48">
        <f>+L16</f>
        <v>50</v>
      </c>
      <c r="W30" s="53">
        <f t="shared" si="5"/>
        <v>204</v>
      </c>
      <c r="X30" s="54" t="s">
        <v>0</v>
      </c>
      <c r="Y30" s="55">
        <f t="shared" si="4"/>
        <v>231</v>
      </c>
      <c r="Z30" s="209"/>
      <c r="AA30" s="210"/>
      <c r="AB30" s="220"/>
      <c r="AC30" s="222"/>
    </row>
    <row r="31" spans="1:37" ht="21" customHeight="1" x14ac:dyDescent="0.35">
      <c r="A31" s="229" t="str">
        <f>zadání!B8</f>
        <v>Lvi C</v>
      </c>
      <c r="B31" s="230"/>
      <c r="C31" s="230"/>
      <c r="D31" s="231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10</v>
      </c>
      <c r="X31" s="50" t="s">
        <v>0</v>
      </c>
      <c r="Y31" s="51">
        <f t="shared" si="4"/>
        <v>0</v>
      </c>
      <c r="Z31" s="217">
        <f t="shared" ref="Z31" si="18">IF(W31+Y31=0,"",W31+SUM(AF31:AK31))</f>
        <v>15</v>
      </c>
      <c r="AA31" s="218"/>
      <c r="AB31" s="212">
        <f t="shared" ref="AB31" si="19">+IF(E32&gt;G32,1,0)+IF(H32&gt;J32,1,0)+IF(K32&gt;M32,1,0)+IF(N32&gt;P32,1,0)+IF(Q32&gt;S32,1,0)+IF(T32&gt;V32,1,0)</f>
        <v>5</v>
      </c>
      <c r="AC31" s="214" t="str">
        <f t="shared" ref="AC31" si="20">IFERROR(CONCATENATE(RANK(AE31,$AE$21:$AE$31),"."),"")</f>
        <v>1.</v>
      </c>
      <c r="AE31">
        <f>+Z31*1000000000+AB31*1000000+IFERROR(W31/Y31,10)*1000+IFERROR(W32/Y32,10)</f>
        <v>15005010001.666666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50</v>
      </c>
      <c r="F32" s="19" t="s">
        <v>0</v>
      </c>
      <c r="G32" s="19">
        <f>+T22</f>
        <v>23</v>
      </c>
      <c r="H32" s="21">
        <f>+V24</f>
        <v>50</v>
      </c>
      <c r="I32" s="19" t="s">
        <v>0</v>
      </c>
      <c r="J32" s="20">
        <f>+T24</f>
        <v>29</v>
      </c>
      <c r="K32" s="19">
        <f>+V26</f>
        <v>50</v>
      </c>
      <c r="L32" s="19" t="s">
        <v>0</v>
      </c>
      <c r="M32" s="19">
        <f>+T26</f>
        <v>35</v>
      </c>
      <c r="N32" s="21">
        <f>+V28</f>
        <v>50</v>
      </c>
      <c r="O32" s="19" t="s">
        <v>0</v>
      </c>
      <c r="P32" s="20">
        <f>+T28</f>
        <v>33</v>
      </c>
      <c r="Q32" s="19">
        <f>+V30</f>
        <v>50</v>
      </c>
      <c r="R32" s="19" t="s">
        <v>0</v>
      </c>
      <c r="S32" s="19">
        <f>+T30</f>
        <v>30</v>
      </c>
      <c r="T32" s="33"/>
      <c r="U32" s="32"/>
      <c r="V32" s="34"/>
      <c r="W32" s="61">
        <f t="shared" si="5"/>
        <v>250</v>
      </c>
      <c r="X32" s="62" t="s">
        <v>0</v>
      </c>
      <c r="Y32" s="63">
        <f t="shared" si="4"/>
        <v>150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C19:AC20"/>
    <mergeCell ref="Z21:AA22"/>
    <mergeCell ref="AC21:AC22"/>
    <mergeCell ref="Z23:AA24"/>
    <mergeCell ref="AC23:AC24"/>
    <mergeCell ref="AB23:AB24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8. liga'!$A$2:$I$16,2,0)</f>
        <v>Meteor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8. liga'!$A$2:$I$16,6,0)</f>
        <v>Mikulova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D</v>
      </c>
      <c r="D7" s="245"/>
      <c r="E7" s="245"/>
      <c r="F7" s="245"/>
      <c r="G7" s="246"/>
      <c r="H7" s="245" t="str">
        <f>+B2</f>
        <v>Mikulova D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D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8. liga'!$A$18</f>
        <v>8.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D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8. liga'!$A$2:$I$16,2,0)</f>
        <v>Vršovice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8. liga'!$A$2:$I$16,6,0)</f>
        <v>Orion E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Vršovice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Orion E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Vršovice D</v>
      </c>
      <c r="D19" s="245"/>
      <c r="E19" s="245"/>
      <c r="F19" s="245"/>
      <c r="G19" s="246"/>
      <c r="H19" s="245" t="str">
        <f>+B14</f>
        <v>Orion E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Vršovice D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8. liga'!$A$18</f>
        <v>8.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Orion E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8. liga'!$A$2:$I$16,2,0)</f>
        <v>Vršovice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8. liga'!$A$2:$I$16,6,0)</f>
        <v>Lvi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Vršovice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Lvi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Vršovice D</v>
      </c>
      <c r="D31" s="245"/>
      <c r="E31" s="245"/>
      <c r="F31" s="245"/>
      <c r="G31" s="246"/>
      <c r="H31" s="245" t="str">
        <f>+B26</f>
        <v>Lvi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Vršovice D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8. liga'!$A$18</f>
        <v>8.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Lvi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8. liga'!$A$2:$I$16,2,0)</f>
        <v>Orion E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8. liga'!$A$2:$I$16,6,0)</f>
        <v>Pečky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Orion E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Pečky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Orion E</v>
      </c>
      <c r="D43" s="245"/>
      <c r="E43" s="245"/>
      <c r="F43" s="245"/>
      <c r="G43" s="246"/>
      <c r="H43" s="245" t="str">
        <f>+B38</f>
        <v>Pečky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Orion E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8. liga'!$A$18</f>
        <v>8.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Pečky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8. liga'!$A$2:$I$16,2,0)</f>
        <v>Meteor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8. liga'!$A$2:$I$16,6,0)</f>
        <v>Lvi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Lvi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D</v>
      </c>
      <c r="D55" s="245"/>
      <c r="E55" s="245"/>
      <c r="F55" s="245"/>
      <c r="G55" s="246"/>
      <c r="H55" s="245" t="str">
        <f>+B50</f>
        <v>Lvi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D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8. liga'!$A$18</f>
        <v>8.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Lvi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8. liga'!$A$2:$I$16,2,0)</f>
        <v>Mikulova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8. liga'!$A$2:$I$16,6,0)</f>
        <v>Pečky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Pečky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D</v>
      </c>
      <c r="D67" s="245"/>
      <c r="E67" s="245"/>
      <c r="F67" s="245"/>
      <c r="G67" s="246"/>
      <c r="H67" s="245" t="str">
        <f>+B62</f>
        <v>Pečky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D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8. liga'!$A$18</f>
        <v>8.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Pečky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8. liga'!$A$2:$I$16,2,0)</f>
        <v>Orion E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8. liga'!$A$2:$I$16,6,0)</f>
        <v>Meteor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Orion E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Orion E</v>
      </c>
      <c r="D79" s="245"/>
      <c r="E79" s="245"/>
      <c r="F79" s="245"/>
      <c r="G79" s="246"/>
      <c r="H79" s="245" t="str">
        <f>+B74</f>
        <v>Meteor D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Orion E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8. liga'!$A$18</f>
        <v>8.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D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8. liga'!$A$2:$I$16,2,0)</f>
        <v>Vršovice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8. liga'!$A$2:$I$16,6,0)</f>
        <v>Mikulova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Vršovice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Vršovice D</v>
      </c>
      <c r="D91" s="245"/>
      <c r="E91" s="245"/>
      <c r="F91" s="245"/>
      <c r="G91" s="246"/>
      <c r="H91" s="245" t="str">
        <f>+B86</f>
        <v>Mikulova D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Vršovice D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8. liga'!$A$18</f>
        <v>8.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D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8. liga'!$A$2:$I$16,2,0)</f>
        <v>Orion E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8. liga'!$A$2:$I$16,6,0)</f>
        <v>Lvi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Orion E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Lvi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Orion E</v>
      </c>
      <c r="D103" s="245"/>
      <c r="E103" s="245"/>
      <c r="F103" s="245"/>
      <c r="G103" s="246"/>
      <c r="H103" s="245" t="str">
        <f>+B98</f>
        <v>Lvi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Orion E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8. liga'!$A$18</f>
        <v>8.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Lvi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8. liga'!$A$2:$I$16,2,0)</f>
        <v>Pečky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8. liga'!$A$2:$I$16,6,0)</f>
        <v>Vršovice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Pečky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Vršovice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Pečky B</v>
      </c>
      <c r="D115" s="245"/>
      <c r="E115" s="245"/>
      <c r="F115" s="245"/>
      <c r="G115" s="246"/>
      <c r="H115" s="245" t="str">
        <f>+B110</f>
        <v>Vršovice D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Pečky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8. liga'!$A$18</f>
        <v>8.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Vršovice D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8. liga'!$A$2:$I$16,2,0)</f>
        <v>Lvi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8. liga'!$A$2:$I$16,6,0)</f>
        <v>Mikulova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Lvi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Lvi C</v>
      </c>
      <c r="D127" s="245"/>
      <c r="E127" s="245"/>
      <c r="F127" s="245"/>
      <c r="G127" s="246"/>
      <c r="H127" s="245" t="str">
        <f>+B122</f>
        <v>Mikulova D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Lvi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8. liga'!$A$18</f>
        <v>8.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D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8. liga'!$A$2:$I$16,2,0)</f>
        <v>Pečky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8. liga'!$A$2:$I$16,6,0)</f>
        <v>Meteor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Pečky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Pečky B</v>
      </c>
      <c r="D139" s="245"/>
      <c r="E139" s="245"/>
      <c r="F139" s="245"/>
      <c r="G139" s="246"/>
      <c r="H139" s="245" t="str">
        <f>+B134</f>
        <v>Meteor D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Pečky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8. liga'!$A$18</f>
        <v>8.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D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8. liga'!$A$2:$I$16,2,0)</f>
        <v>Mikulova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8. liga'!$A$2:$I$16,6,0)</f>
        <v>Orion E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Orion E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D</v>
      </c>
      <c r="D151" s="245"/>
      <c r="E151" s="245"/>
      <c r="F151" s="245"/>
      <c r="G151" s="246"/>
      <c r="H151" s="245" t="str">
        <f>+B146</f>
        <v>Orion E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D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8. liga'!$A$18</f>
        <v>8.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Orion E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8. liga'!$A$2:$I$16,2,0)</f>
        <v>Meteor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8. liga'!$A$2:$I$16,6,0)</f>
        <v>Vršovice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Vršovice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D</v>
      </c>
      <c r="D163" s="245"/>
      <c r="E163" s="245"/>
      <c r="F163" s="245"/>
      <c r="G163" s="246"/>
      <c r="H163" s="245" t="str">
        <f>+B158</f>
        <v>Vršovice D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D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8. liga'!$A$18</f>
        <v>8.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Vršovice D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8. liga'!$A$2:$I$16,2,0)</f>
        <v>Lvi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8. liga'!$A$2:$I$16,6,0)</f>
        <v>Pečky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Lvi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Pečky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Lvi C</v>
      </c>
      <c r="D175" s="245"/>
      <c r="E175" s="245"/>
      <c r="F175" s="245"/>
      <c r="G175" s="246"/>
      <c r="H175" s="245" t="str">
        <f>+B170</f>
        <v>Pečky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Lvi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8. liga'!$A$18</f>
        <v>8.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Pečky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zoomScale="90" zoomScaleNormal="90" workbookViewId="0">
      <selection activeCell="Q32" sqref="Q3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Orion G</v>
      </c>
      <c r="C2" s="160"/>
      <c r="D2" s="160"/>
      <c r="E2" s="160"/>
      <c r="F2" s="159" t="str">
        <f>+A27</f>
        <v>Vršovice C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44</v>
      </c>
      <c r="M2" s="72">
        <f>+O2+Q2</f>
        <v>48</v>
      </c>
      <c r="N2" s="73">
        <v>19</v>
      </c>
      <c r="O2" s="74">
        <v>25</v>
      </c>
      <c r="P2" s="73">
        <v>25</v>
      </c>
      <c r="Q2" s="74">
        <v>23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Střešovice C</v>
      </c>
      <c r="C3" s="158"/>
      <c r="D3" s="158"/>
      <c r="E3" s="158"/>
      <c r="F3" s="157" t="str">
        <f>+A25</f>
        <v>Lvi D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40</v>
      </c>
      <c r="N3" s="87">
        <v>25</v>
      </c>
      <c r="O3" s="88">
        <v>21</v>
      </c>
      <c r="P3" s="87">
        <v>25</v>
      </c>
      <c r="Q3" s="88">
        <v>19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Střešovice C</v>
      </c>
      <c r="C4" s="158"/>
      <c r="D4" s="158"/>
      <c r="E4" s="158"/>
      <c r="F4" s="157" t="str">
        <f>+A31</f>
        <v>Dansport D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36</v>
      </c>
      <c r="M4" s="86">
        <f t="shared" si="2"/>
        <v>50</v>
      </c>
      <c r="N4" s="87">
        <v>20</v>
      </c>
      <c r="O4" s="88">
        <v>25</v>
      </c>
      <c r="P4" s="87">
        <v>16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Lvi D</v>
      </c>
      <c r="C5" s="163"/>
      <c r="D5" s="163"/>
      <c r="E5" s="163"/>
      <c r="F5" s="157" t="str">
        <f>+A29</f>
        <v>Počernice B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31</v>
      </c>
      <c r="N5" s="87">
        <v>25</v>
      </c>
      <c r="O5" s="88">
        <v>15</v>
      </c>
      <c r="P5" s="87">
        <v>25</v>
      </c>
      <c r="Q5" s="88">
        <v>16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Orion G</v>
      </c>
      <c r="C6" s="158"/>
      <c r="D6" s="158"/>
      <c r="E6" s="158"/>
      <c r="F6" s="162" t="str">
        <f>+A31</f>
        <v>Dansport D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41</v>
      </c>
      <c r="M6" s="86">
        <f t="shared" si="2"/>
        <v>44</v>
      </c>
      <c r="N6" s="87">
        <v>25</v>
      </c>
      <c r="O6" s="88">
        <v>19</v>
      </c>
      <c r="P6" s="87">
        <v>16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Vršovice C</v>
      </c>
      <c r="C7" s="163"/>
      <c r="D7" s="163"/>
      <c r="E7" s="163"/>
      <c r="F7" s="162" t="str">
        <f>+A29</f>
        <v>Počernice B</v>
      </c>
      <c r="G7" s="163"/>
      <c r="H7" s="163"/>
      <c r="I7" s="163"/>
      <c r="J7" s="83">
        <f t="shared" si="0"/>
        <v>2</v>
      </c>
      <c r="K7" s="84">
        <f t="shared" si="1"/>
        <v>0</v>
      </c>
      <c r="L7" s="85">
        <f t="shared" si="2"/>
        <v>51</v>
      </c>
      <c r="M7" s="86">
        <f t="shared" si="2"/>
        <v>43</v>
      </c>
      <c r="N7" s="87">
        <v>25</v>
      </c>
      <c r="O7" s="88">
        <v>19</v>
      </c>
      <c r="P7" s="87">
        <v>26</v>
      </c>
      <c r="Q7" s="88">
        <v>24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Lvi D</v>
      </c>
      <c r="C8" s="163"/>
      <c r="D8" s="163"/>
      <c r="E8" s="163"/>
      <c r="F8" s="162" t="str">
        <f>+A23</f>
        <v>Orion G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50</v>
      </c>
      <c r="M8" s="86">
        <f t="shared" si="2"/>
        <v>45</v>
      </c>
      <c r="N8" s="87">
        <v>25</v>
      </c>
      <c r="O8" s="88">
        <v>18</v>
      </c>
      <c r="P8" s="87">
        <v>25</v>
      </c>
      <c r="Q8" s="88">
        <v>27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Střešovice C</v>
      </c>
      <c r="C9" s="163"/>
      <c r="D9" s="163"/>
      <c r="E9" s="163"/>
      <c r="F9" s="162" t="str">
        <f>+A27</f>
        <v>Vršovice C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49</v>
      </c>
      <c r="M9" s="86">
        <f t="shared" si="2"/>
        <v>44</v>
      </c>
      <c r="N9" s="87">
        <v>25</v>
      </c>
      <c r="O9" s="88">
        <v>18</v>
      </c>
      <c r="P9" s="87">
        <v>24</v>
      </c>
      <c r="Q9" s="88">
        <v>26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Lvi D</v>
      </c>
      <c r="C10" s="158"/>
      <c r="D10" s="158"/>
      <c r="E10" s="158"/>
      <c r="F10" s="157" t="str">
        <f>+A31</f>
        <v>Dansport D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35</v>
      </c>
      <c r="N10" s="87">
        <v>25</v>
      </c>
      <c r="O10" s="88">
        <v>17</v>
      </c>
      <c r="P10" s="87">
        <v>25</v>
      </c>
      <c r="Q10" s="88">
        <v>18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Počernice B</v>
      </c>
      <c r="C11" s="163"/>
      <c r="D11" s="163"/>
      <c r="E11" s="163"/>
      <c r="F11" s="162" t="str">
        <f>+A21</f>
        <v>Střešovice C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40</v>
      </c>
      <c r="M11" s="86">
        <f t="shared" si="2"/>
        <v>50</v>
      </c>
      <c r="N11" s="87">
        <v>19</v>
      </c>
      <c r="O11" s="88">
        <v>25</v>
      </c>
      <c r="P11" s="87">
        <v>21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Dansport D</v>
      </c>
      <c r="C12" s="163"/>
      <c r="D12" s="163"/>
      <c r="E12" s="163"/>
      <c r="F12" s="162" t="str">
        <f>+A27</f>
        <v>Vršovice C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35</v>
      </c>
      <c r="N12" s="87">
        <v>25</v>
      </c>
      <c r="O12" s="88">
        <v>18</v>
      </c>
      <c r="P12" s="87">
        <v>25</v>
      </c>
      <c r="Q12" s="88">
        <v>17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Počernice B</v>
      </c>
      <c r="C13" s="165"/>
      <c r="D13" s="165"/>
      <c r="E13" s="166"/>
      <c r="F13" s="162" t="str">
        <f>+A23</f>
        <v>Orion G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36</v>
      </c>
      <c r="M13" s="86">
        <f t="shared" si="2"/>
        <v>50</v>
      </c>
      <c r="N13" s="87">
        <v>18</v>
      </c>
      <c r="O13" s="88">
        <v>25</v>
      </c>
      <c r="P13" s="87">
        <v>18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Vršovice C</v>
      </c>
      <c r="C14" s="165"/>
      <c r="D14" s="165"/>
      <c r="E14" s="166"/>
      <c r="F14" s="162" t="str">
        <f>+A25</f>
        <v>Lvi D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35</v>
      </c>
      <c r="M14" s="86">
        <f t="shared" si="2"/>
        <v>51</v>
      </c>
      <c r="N14" s="87">
        <v>11</v>
      </c>
      <c r="O14" s="88">
        <v>25</v>
      </c>
      <c r="P14" s="87">
        <v>24</v>
      </c>
      <c r="Q14" s="88">
        <v>26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Orion G</v>
      </c>
      <c r="C15" s="163"/>
      <c r="D15" s="163"/>
      <c r="E15" s="163"/>
      <c r="F15" s="162" t="str">
        <f>+A21</f>
        <v>Střešovice C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51</v>
      </c>
      <c r="M15" s="86">
        <f t="shared" si="2"/>
        <v>42</v>
      </c>
      <c r="N15" s="87">
        <v>26</v>
      </c>
      <c r="O15" s="88">
        <v>28</v>
      </c>
      <c r="P15" s="87">
        <v>25</v>
      </c>
      <c r="Q15" s="88">
        <v>14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Dansport D</v>
      </c>
      <c r="C16" s="168"/>
      <c r="D16" s="168"/>
      <c r="E16" s="168"/>
      <c r="F16" s="167" t="str">
        <f>+A29</f>
        <v>Počernice B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40</v>
      </c>
      <c r="M16" s="79">
        <f t="shared" si="2"/>
        <v>50</v>
      </c>
      <c r="N16" s="80">
        <v>19</v>
      </c>
      <c r="O16" s="81">
        <v>25</v>
      </c>
      <c r="P16" s="80">
        <v>21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+zadání!D2</f>
        <v>9. LIGA</v>
      </c>
      <c r="B18" s="170"/>
      <c r="C18" s="170"/>
      <c r="D18" s="171"/>
      <c r="E18" s="178" t="str">
        <f>+A21</f>
        <v>Střešovice C</v>
      </c>
      <c r="F18" s="179"/>
      <c r="G18" s="180"/>
      <c r="H18" s="179" t="str">
        <f>+A23</f>
        <v>Orion G</v>
      </c>
      <c r="I18" s="179"/>
      <c r="J18" s="179"/>
      <c r="K18" s="178" t="str">
        <f>+A25</f>
        <v>Lvi D</v>
      </c>
      <c r="L18" s="179"/>
      <c r="M18" s="180"/>
      <c r="N18" s="179" t="str">
        <f>+A27</f>
        <v>Vršovice C</v>
      </c>
      <c r="O18" s="179"/>
      <c r="P18" s="179"/>
      <c r="Q18" s="178" t="str">
        <f>+A29</f>
        <v>Počernice B</v>
      </c>
      <c r="R18" s="179"/>
      <c r="S18" s="180"/>
      <c r="T18" s="179" t="str">
        <f>+A31</f>
        <v>Dansport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+zadání!D3</f>
        <v>Střešovice C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207">
        <f>IF(W21+Y21=0,"",W21+SUM(AF21:AK21))</f>
        <v>9</v>
      </c>
      <c r="AA21" s="208"/>
      <c r="AB21" s="211">
        <f>+IF(E22&gt;G22,1,0)+IF(H22&gt;J22,1,0)+IF(K22&gt;M22,1,0)+IF(N22&gt;P22,1,0)+IF(Q22&gt;S22,1,0)+IF(T22&gt;V22,1,0)</f>
        <v>3</v>
      </c>
      <c r="AC21" s="213" t="str">
        <f>IFERROR(CONCATENATE(RANK(AE21,$AE$21:$AE$31),"."),"")</f>
        <v>2.</v>
      </c>
      <c r="AE21">
        <f>+Z21*1000000000+AB21*1000000+IFERROR(W21/Y21,10)*1000+IFERROR(W22/Y22,10)</f>
        <v>9003001501.0088882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42</v>
      </c>
      <c r="I22" s="18" t="s">
        <v>0</v>
      </c>
      <c r="J22" s="27">
        <f>+L15</f>
        <v>51</v>
      </c>
      <c r="K22" s="18">
        <f>+L3</f>
        <v>50</v>
      </c>
      <c r="L22" s="18" t="s">
        <v>0</v>
      </c>
      <c r="M22" s="18">
        <f>+M3</f>
        <v>40</v>
      </c>
      <c r="N22" s="26">
        <f>+L9</f>
        <v>49</v>
      </c>
      <c r="O22" s="18" t="s">
        <v>0</v>
      </c>
      <c r="P22" s="27">
        <f>+M9</f>
        <v>44</v>
      </c>
      <c r="Q22" s="18">
        <f>+M11</f>
        <v>50</v>
      </c>
      <c r="R22" s="18" t="s">
        <v>0</v>
      </c>
      <c r="S22" s="18">
        <f>+L11</f>
        <v>40</v>
      </c>
      <c r="T22" s="26">
        <f>+L4</f>
        <v>36</v>
      </c>
      <c r="U22" s="18" t="s">
        <v>0</v>
      </c>
      <c r="V22" s="30">
        <f>+M4</f>
        <v>50</v>
      </c>
      <c r="W22" s="56">
        <f t="shared" ref="W22:W32" si="4">+E22+H22+K22+N22+Q22+T22</f>
        <v>227</v>
      </c>
      <c r="X22" s="57" t="s">
        <v>0</v>
      </c>
      <c r="Y22" s="58">
        <f t="shared" si="3"/>
        <v>225</v>
      </c>
      <c r="Z22" s="209"/>
      <c r="AA22" s="210"/>
      <c r="AB22" s="212"/>
      <c r="AC22" s="214"/>
    </row>
    <row r="23" spans="1:37" ht="21" customHeight="1" x14ac:dyDescent="0.35">
      <c r="A23" s="215" t="str">
        <f>+zadání!D4</f>
        <v>Orion G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6</v>
      </c>
      <c r="X23" s="50" t="s">
        <v>0</v>
      </c>
      <c r="Y23" s="51">
        <f t="shared" si="3"/>
        <v>4</v>
      </c>
      <c r="Z23" s="217">
        <f t="shared" ref="Z23" si="5">IF(W23+Y23=0,"",W23+SUM(AF23:AK23))</f>
        <v>8</v>
      </c>
      <c r="AA23" s="218"/>
      <c r="AB23" s="219">
        <f t="shared" ref="AB23" si="6">+IF(E24&gt;G24,1,0)+IF(H24&gt;J24,1,0)+IF(K24&gt;M24,1,0)+IF(N24&gt;P24,1,0)+IF(Q24&gt;S24,1,0)+IF(T24&gt;V24,1,0)</f>
        <v>2</v>
      </c>
      <c r="AC23" s="221" t="str">
        <f t="shared" ref="AC23" si="7">IFERROR(CONCATENATE(RANK(AE23,$AE$21:$AE$31),"."),"")</f>
        <v>4.</v>
      </c>
      <c r="AE23">
        <f>+Z23*1000000000+AB23*1000000+IFERROR(W23/Y23,10)*1000+IFERROR(W24/Y24,10)</f>
        <v>8002001501.0500002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51</v>
      </c>
      <c r="F24" s="45" t="s">
        <v>0</v>
      </c>
      <c r="G24" s="45">
        <f>+H22</f>
        <v>42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50</v>
      </c>
      <c r="N24" s="46">
        <f>+L2</f>
        <v>44</v>
      </c>
      <c r="O24" s="45" t="s">
        <v>0</v>
      </c>
      <c r="P24" s="47">
        <f>+M2</f>
        <v>48</v>
      </c>
      <c r="Q24" s="45">
        <f>+M13</f>
        <v>50</v>
      </c>
      <c r="R24" s="45" t="s">
        <v>0</v>
      </c>
      <c r="S24" s="45">
        <f>+L13</f>
        <v>36</v>
      </c>
      <c r="T24" s="46">
        <f>+L6</f>
        <v>41</v>
      </c>
      <c r="U24" s="45" t="s">
        <v>0</v>
      </c>
      <c r="V24" s="48">
        <f>+M6</f>
        <v>44</v>
      </c>
      <c r="W24" s="53">
        <f t="shared" si="4"/>
        <v>231</v>
      </c>
      <c r="X24" s="54" t="s">
        <v>0</v>
      </c>
      <c r="Y24" s="55">
        <f t="shared" si="3"/>
        <v>220</v>
      </c>
      <c r="Z24" s="209"/>
      <c r="AA24" s="210"/>
      <c r="AB24" s="220"/>
      <c r="AC24" s="222"/>
    </row>
    <row r="25" spans="1:37" ht="21" customHeight="1" x14ac:dyDescent="0.35">
      <c r="A25" s="223" t="str">
        <f>+zadání!D5</f>
        <v>Lvi D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7</v>
      </c>
      <c r="X25" s="36" t="s">
        <v>0</v>
      </c>
      <c r="Y25" s="65">
        <f t="shared" si="3"/>
        <v>3</v>
      </c>
      <c r="Z25" s="217">
        <f t="shared" ref="Z25" si="8">IF(W25+Y25=0,"",W25+SUM(AF25:AK25))</f>
        <v>11</v>
      </c>
      <c r="AA25" s="218"/>
      <c r="AB25" s="212">
        <f t="shared" ref="AB25" si="9">+IF(E26&gt;G26,1,0)+IF(H26&gt;J26,1,0)+IF(K26&gt;M26,1,0)+IF(N26&gt;P26,1,0)+IF(Q26&gt;S26,1,0)+IF(T26&gt;V26,1,0)</f>
        <v>4</v>
      </c>
      <c r="AC25" s="214" t="str">
        <f t="shared" ref="AC25" si="10">IFERROR(CONCATENATE(RANK(AE25,$AE$21:$AE$31),"."),"")</f>
        <v>1.</v>
      </c>
      <c r="AE25">
        <f>+Z25*1000000000+AB25*1000000+IFERROR(W25/Y25,10)*1000+IFERROR(W26/Y26,10)</f>
        <v>11004002334.562925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40</v>
      </c>
      <c r="F26" s="18" t="s">
        <v>0</v>
      </c>
      <c r="G26" s="18">
        <f>+K22</f>
        <v>50</v>
      </c>
      <c r="H26" s="26">
        <f>+M24</f>
        <v>50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51</v>
      </c>
      <c r="O26" s="18" t="s">
        <v>0</v>
      </c>
      <c r="P26" s="27">
        <f>+L14</f>
        <v>35</v>
      </c>
      <c r="Q26" s="18">
        <f>+L5</f>
        <v>50</v>
      </c>
      <c r="R26" s="18" t="s">
        <v>0</v>
      </c>
      <c r="S26" s="18">
        <f>+M5</f>
        <v>31</v>
      </c>
      <c r="T26" s="26">
        <f>+L10</f>
        <v>50</v>
      </c>
      <c r="U26" s="18" t="s">
        <v>0</v>
      </c>
      <c r="V26" s="30">
        <f>+M10</f>
        <v>35</v>
      </c>
      <c r="W26" s="56">
        <f t="shared" si="4"/>
        <v>241</v>
      </c>
      <c r="X26" s="57" t="s">
        <v>0</v>
      </c>
      <c r="Y26" s="58">
        <f t="shared" si="3"/>
        <v>196</v>
      </c>
      <c r="Z26" s="209"/>
      <c r="AA26" s="210"/>
      <c r="AB26" s="212"/>
      <c r="AC26" s="214"/>
    </row>
    <row r="27" spans="1:37" ht="21" customHeight="1" x14ac:dyDescent="0.35">
      <c r="A27" s="215" t="str">
        <f>+zadání!D6</f>
        <v>Vršovice C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4</v>
      </c>
      <c r="X27" s="50" t="s">
        <v>0</v>
      </c>
      <c r="Y27" s="51">
        <f t="shared" si="3"/>
        <v>6</v>
      </c>
      <c r="Z27" s="217">
        <f t="shared" ref="Z27" si="11">IF(W27+Y27=0,"",W27+SUM(AF27:AK27))</f>
        <v>6</v>
      </c>
      <c r="AA27" s="218"/>
      <c r="AB27" s="219">
        <f t="shared" ref="AB27" si="12">+IF(E28&gt;G28,1,0)+IF(H28&gt;J28,1,0)+IF(K28&gt;M28,1,0)+IF(N28&gt;P28,1,0)+IF(Q28&gt;S28,1,0)+IF(T28&gt;V28,1,0)</f>
        <v>2</v>
      </c>
      <c r="AC27" s="221" t="str">
        <f t="shared" ref="AC27" si="13">IFERROR(CONCATENATE(RANK(AE27,$AE$21:$AE$31),"."),"")</f>
        <v>5.</v>
      </c>
      <c r="AE27">
        <f>+Z27*1000000000+AB27*1000000+IFERROR(W27/Y27,10)*1000+IFERROR(W28/Y28,10)</f>
        <v>6002000667.5654011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44</v>
      </c>
      <c r="F28" s="45" t="s">
        <v>0</v>
      </c>
      <c r="G28" s="45">
        <f>+N22</f>
        <v>49</v>
      </c>
      <c r="H28" s="46">
        <f>+P24</f>
        <v>48</v>
      </c>
      <c r="I28" s="45" t="s">
        <v>0</v>
      </c>
      <c r="J28" s="47">
        <f>+N24</f>
        <v>44</v>
      </c>
      <c r="K28" s="45">
        <f>+P26</f>
        <v>35</v>
      </c>
      <c r="L28" s="45" t="s">
        <v>0</v>
      </c>
      <c r="M28" s="45">
        <f>+N26</f>
        <v>51</v>
      </c>
      <c r="N28" s="42"/>
      <c r="O28" s="43"/>
      <c r="P28" s="44"/>
      <c r="Q28" s="45">
        <f>+L7</f>
        <v>51</v>
      </c>
      <c r="R28" s="45" t="s">
        <v>0</v>
      </c>
      <c r="S28" s="45">
        <f>+M7</f>
        <v>43</v>
      </c>
      <c r="T28" s="46">
        <f>+M12</f>
        <v>35</v>
      </c>
      <c r="U28" s="45" t="s">
        <v>0</v>
      </c>
      <c r="V28" s="48">
        <f>+L12</f>
        <v>50</v>
      </c>
      <c r="W28" s="53">
        <f t="shared" si="4"/>
        <v>213</v>
      </c>
      <c r="X28" s="54" t="s">
        <v>0</v>
      </c>
      <c r="Y28" s="55">
        <f t="shared" si="3"/>
        <v>237</v>
      </c>
      <c r="Z28" s="209"/>
      <c r="AA28" s="210"/>
      <c r="AB28" s="220"/>
      <c r="AC28" s="222"/>
    </row>
    <row r="29" spans="1:37" ht="21" customHeight="1" x14ac:dyDescent="0.35">
      <c r="A29" s="229" t="str">
        <f>+zadání!D7</f>
        <v>Počernice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2</v>
      </c>
      <c r="X29" s="36" t="s">
        <v>0</v>
      </c>
      <c r="Y29" s="65">
        <f t="shared" si="3"/>
        <v>8</v>
      </c>
      <c r="Z29" s="217">
        <f t="shared" ref="Z29" si="14">IF(W29+Y29=0,"",W29+SUM(AF29:AK29))</f>
        <v>3</v>
      </c>
      <c r="AA29" s="218"/>
      <c r="AB29" s="212">
        <f t="shared" ref="AB29" si="15">+IF(E30&gt;G30,1,0)+IF(H30&gt;J30,1,0)+IF(K30&gt;M30,1,0)+IF(N30&gt;P30,1,0)+IF(Q30&gt;S30,1,0)+IF(T30&gt;V30,1,0)</f>
        <v>1</v>
      </c>
      <c r="AC29" s="214" t="str">
        <f t="shared" ref="AC29" si="16">IFERROR(CONCATENATE(RANK(AE29,$AE$21:$AE$31),"."),"")</f>
        <v>6.</v>
      </c>
      <c r="AE29">
        <f>+Z29*1000000000+AB29*1000000+IFERROR(W29/Y29,10)*1000+IFERROR(W30/Y30,10)</f>
        <v>3001000250.8298755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40</v>
      </c>
      <c r="F30" s="45" t="s">
        <v>0</v>
      </c>
      <c r="G30" s="45">
        <f>+Q22</f>
        <v>50</v>
      </c>
      <c r="H30" s="46">
        <f>+S24</f>
        <v>36</v>
      </c>
      <c r="I30" s="45" t="s">
        <v>0</v>
      </c>
      <c r="J30" s="47">
        <f>+Q24</f>
        <v>50</v>
      </c>
      <c r="K30" s="45">
        <f>+S26</f>
        <v>31</v>
      </c>
      <c r="L30" s="45" t="s">
        <v>0</v>
      </c>
      <c r="M30" s="45">
        <f>+Q26</f>
        <v>50</v>
      </c>
      <c r="N30" s="46">
        <f>+S28</f>
        <v>43</v>
      </c>
      <c r="O30" s="45" t="s">
        <v>0</v>
      </c>
      <c r="P30" s="47">
        <f>+Q28</f>
        <v>51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40</v>
      </c>
      <c r="W30" s="53">
        <f t="shared" si="4"/>
        <v>200</v>
      </c>
      <c r="X30" s="54" t="s">
        <v>0</v>
      </c>
      <c r="Y30" s="55">
        <f t="shared" si="3"/>
        <v>241</v>
      </c>
      <c r="Z30" s="209"/>
      <c r="AA30" s="210"/>
      <c r="AB30" s="220"/>
      <c r="AC30" s="222"/>
    </row>
    <row r="31" spans="1:37" ht="21" customHeight="1" x14ac:dyDescent="0.35">
      <c r="A31" s="229" t="str">
        <f>+zadání!D8</f>
        <v>Dansport D</v>
      </c>
      <c r="B31" s="230"/>
      <c r="C31" s="230"/>
      <c r="D31" s="23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217">
        <f t="shared" ref="Z31" si="17">IF(W31+Y31=0,"",W31+SUM(AF31:AK31))</f>
        <v>8</v>
      </c>
      <c r="AA31" s="218"/>
      <c r="AB31" s="212">
        <f t="shared" ref="AB31" si="18">+IF(E32&gt;G32,1,0)+IF(H32&gt;J32,1,0)+IF(K32&gt;M32,1,0)+IF(N32&gt;P32,1,0)+IF(Q32&gt;S32,1,0)+IF(T32&gt;V32,1,0)</f>
        <v>3</v>
      </c>
      <c r="AC31" s="214" t="str">
        <f t="shared" ref="AC31" si="19">IFERROR(CONCATENATE(RANK(AE31,$AE$21:$AE$31),"."),"")</f>
        <v>3.</v>
      </c>
      <c r="AE31">
        <f>+Z31*1000000000+AB31*1000000+IFERROR(W31/Y31,10)*1000+IFERROR(W32/Y32,10)</f>
        <v>8003001001.0330191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50</v>
      </c>
      <c r="F32" s="19" t="s">
        <v>0</v>
      </c>
      <c r="G32" s="19">
        <f>+T22</f>
        <v>36</v>
      </c>
      <c r="H32" s="21">
        <f>+V24</f>
        <v>44</v>
      </c>
      <c r="I32" s="19" t="s">
        <v>0</v>
      </c>
      <c r="J32" s="20">
        <f>+T24</f>
        <v>41</v>
      </c>
      <c r="K32" s="19">
        <f>+V26</f>
        <v>35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35</v>
      </c>
      <c r="Q32" s="19">
        <f>+V30</f>
        <v>40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219</v>
      </c>
      <c r="X32" s="62" t="s">
        <v>0</v>
      </c>
      <c r="Y32" s="63">
        <f t="shared" si="3"/>
        <v>212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topLeftCell="K1" zoomScale="80" zoomScaleNormal="80" workbookViewId="0">
      <selection activeCell="N4" sqref="N1:AE1048576"/>
    </sheetView>
  </sheetViews>
  <sheetFormatPr defaultColWidth="8.81640625" defaultRowHeight="14.5" x14ac:dyDescent="0.35"/>
  <cols>
    <col min="2" max="2" width="13.90625" customWidth="1"/>
    <col min="3" max="3" width="1.26953125" customWidth="1"/>
    <col min="4" max="5" width="13.90625" customWidth="1"/>
    <col min="6" max="6" width="1.26953125" customWidth="1"/>
    <col min="7" max="8" width="13.90625" customWidth="1"/>
    <col min="9" max="9" width="1.26953125" customWidth="1"/>
    <col min="10" max="11" width="13.90625" customWidth="1"/>
    <col min="12" max="12" width="1.26953125" customWidth="1"/>
    <col min="13" max="13" width="13.90625" customWidth="1"/>
    <col min="14" max="14" width="14" customWidth="1"/>
    <col min="15" max="15" width="1.26953125" bestFit="1" customWidth="1"/>
    <col min="16" max="17" width="14" customWidth="1"/>
    <col min="18" max="18" width="1.26953125" bestFit="1" customWidth="1"/>
    <col min="19" max="20" width="14" customWidth="1"/>
    <col min="21" max="21" width="1.26953125" bestFit="1" customWidth="1"/>
    <col min="22" max="23" width="14" customWidth="1"/>
    <col min="24" max="24" width="1.26953125" bestFit="1" customWidth="1"/>
    <col min="25" max="26" width="14" customWidth="1"/>
    <col min="27" max="27" width="1.26953125" bestFit="1" customWidth="1"/>
    <col min="28" max="29" width="14" customWidth="1"/>
    <col min="30" max="30" width="1.26953125" bestFit="1" customWidth="1"/>
    <col min="31" max="31" width="14" customWidth="1"/>
  </cols>
  <sheetData>
    <row r="1" spans="1:31" ht="31.15" customHeight="1" thickBot="1" x14ac:dyDescent="0.8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5" x14ac:dyDescent="0.75">
      <c r="B2" s="147" t="str">
        <f>+zadání!B11</f>
        <v>6. LIGA</v>
      </c>
      <c r="C2" s="148"/>
      <c r="D2" s="148"/>
      <c r="E2" s="148"/>
      <c r="F2" s="148"/>
      <c r="G2" s="149"/>
      <c r="H2" s="147" t="str">
        <f>+zadání!D11</f>
        <v>7. LIGA</v>
      </c>
      <c r="I2" s="148"/>
      <c r="J2" s="148"/>
      <c r="K2" s="148"/>
      <c r="L2" s="148"/>
      <c r="M2" s="149"/>
      <c r="N2" s="147" t="str">
        <f>+zadání!B2</f>
        <v>8. LIGA</v>
      </c>
      <c r="O2" s="148"/>
      <c r="P2" s="148"/>
      <c r="Q2" s="148"/>
      <c r="R2" s="148"/>
      <c r="S2" s="149"/>
      <c r="T2" s="147" t="str">
        <f>+zadání!D2</f>
        <v>9. LIGA</v>
      </c>
      <c r="U2" s="148"/>
      <c r="V2" s="148"/>
      <c r="W2" s="148"/>
      <c r="X2" s="148"/>
      <c r="Y2" s="149"/>
      <c r="Z2" s="147" t="str">
        <f>+zadání!F2</f>
        <v>10. LIGA</v>
      </c>
      <c r="AA2" s="148"/>
      <c r="AB2" s="148"/>
      <c r="AC2" s="148"/>
      <c r="AD2" s="148"/>
      <c r="AE2" s="149"/>
    </row>
    <row r="3" spans="1:31" ht="15" thickBot="1" x14ac:dyDescent="0.4">
      <c r="A3" s="1"/>
      <c r="B3" s="150" t="s">
        <v>11</v>
      </c>
      <c r="C3" s="151"/>
      <c r="D3" s="152"/>
      <c r="E3" s="151" t="s">
        <v>12</v>
      </c>
      <c r="F3" s="151"/>
      <c r="G3" s="153"/>
      <c r="H3" s="150" t="s">
        <v>13</v>
      </c>
      <c r="I3" s="151"/>
      <c r="J3" s="152"/>
      <c r="K3" s="151" t="s">
        <v>14</v>
      </c>
      <c r="L3" s="151"/>
      <c r="M3" s="153"/>
      <c r="N3" s="150" t="s">
        <v>15</v>
      </c>
      <c r="O3" s="151"/>
      <c r="P3" s="152"/>
      <c r="Q3" s="151" t="s">
        <v>16</v>
      </c>
      <c r="R3" s="151"/>
      <c r="S3" s="153"/>
      <c r="T3" s="150" t="s">
        <v>40</v>
      </c>
      <c r="U3" s="151"/>
      <c r="V3" s="152"/>
      <c r="W3" s="151" t="s">
        <v>41</v>
      </c>
      <c r="X3" s="151"/>
      <c r="Y3" s="153"/>
      <c r="Z3" s="150" t="s">
        <v>42</v>
      </c>
      <c r="AA3" s="151"/>
      <c r="AB3" s="152"/>
      <c r="AC3" s="151" t="s">
        <v>43</v>
      </c>
      <c r="AD3" s="151"/>
      <c r="AE3" s="153"/>
    </row>
    <row r="4" spans="1:31" s="3" customFormat="1" ht="30.65" customHeight="1" x14ac:dyDescent="0.35">
      <c r="A4" s="5">
        <v>0.375</v>
      </c>
      <c r="B4" s="104" t="str">
        <f>VLOOKUP(zadání!N4,zadání!$A$12:$B$17,2,0)</f>
        <v xml:space="preserve">Španielka </v>
      </c>
      <c r="C4" s="18" t="s">
        <v>21</v>
      </c>
      <c r="D4" s="27" t="str">
        <f>VLOOKUP(zadání!P4,zadání!$A$12:$B$17,2,0)</f>
        <v>Kunice B</v>
      </c>
      <c r="E4" s="18" t="str">
        <f>VLOOKUP(zadání!Q4,zadání!$A$12:$B$17,2,0)</f>
        <v>Lvi B</v>
      </c>
      <c r="F4" s="18" t="s">
        <v>21</v>
      </c>
      <c r="G4" s="30" t="str">
        <f>VLOOKUP(zadání!S4,zadání!$A$12:$B$17,2,0)</f>
        <v>Kometa D</v>
      </c>
      <c r="H4" s="104" t="str">
        <f>VLOOKUP(zadání!N4,zadání!$C$12:$D$17,2,0)</f>
        <v>Meteor C</v>
      </c>
      <c r="I4" s="18" t="s">
        <v>21</v>
      </c>
      <c r="J4" s="27" t="str">
        <f>VLOOKUP(zadání!P4,zadání!$C$12:$D$17,2,0)</f>
        <v>Kometa F</v>
      </c>
      <c r="K4" s="18" t="str">
        <f>VLOOKUP(zadání!Q4,zadání!$C$12:$D$17,2,0)</f>
        <v>Orion F</v>
      </c>
      <c r="L4" s="18" t="s">
        <v>21</v>
      </c>
      <c r="M4" s="30" t="str">
        <f>VLOOKUP(zadání!S4,zadání!$C$12:$D$17,2,0)</f>
        <v>Meteor B</v>
      </c>
      <c r="N4" s="104" t="str">
        <f>VLOOKUP(zadání!N4,zadání!$A$3:$B$8,2,0)</f>
        <v>Meteor D</v>
      </c>
      <c r="O4" s="18" t="s">
        <v>21</v>
      </c>
      <c r="P4" s="27" t="str">
        <f>VLOOKUP(zadání!P4,zadání!$A$3:$B$8,2,0)</f>
        <v>Mikulova D</v>
      </c>
      <c r="Q4" s="18" t="str">
        <f>VLOOKUP(zadání!Q4,zadání!$A$3:$B$8,2,0)</f>
        <v>Vršovice D</v>
      </c>
      <c r="R4" s="18" t="s">
        <v>21</v>
      </c>
      <c r="S4" s="30" t="str">
        <f>VLOOKUP(zadání!S4,zadání!$A$3:$B$8,2,0)</f>
        <v>Orion E</v>
      </c>
      <c r="T4" s="104" t="str">
        <f>VLOOKUP(zadání!N4,zadání!$C$3:$D$8,2,0)</f>
        <v>Orion G</v>
      </c>
      <c r="U4" s="18" t="s">
        <v>21</v>
      </c>
      <c r="V4" s="27" t="str">
        <f>VLOOKUP(zadání!P4,zadání!$C$3:$D$8,2,0)</f>
        <v>Vršovice C</v>
      </c>
      <c r="W4" s="18" t="str">
        <f>VLOOKUP(zadání!Q4,zadání!$C$3:$D$8,2,0)</f>
        <v>Střešovice C</v>
      </c>
      <c r="X4" s="18" t="s">
        <v>21</v>
      </c>
      <c r="Y4" s="30" t="str">
        <f>VLOOKUP(zadání!S4,zadání!$C$3:$D$8,2,0)</f>
        <v>Lvi D</v>
      </c>
      <c r="Z4" s="104" t="str">
        <f>VLOOKUP(zadání!N4,zadání!$E$3:$F$8,2,0)</f>
        <v>Kometa H</v>
      </c>
      <c r="AA4" s="18" t="s">
        <v>21</v>
      </c>
      <c r="AB4" s="27" t="str">
        <f>VLOOKUP(zadání!P4,zadání!$E$3:$F$8,2,0)</f>
        <v>Kometa G</v>
      </c>
      <c r="AC4" s="18" t="str">
        <f>VLOOKUP(zadání!Q4,zadání!$E$3:$F$8,2,0)</f>
        <v>Joky</v>
      </c>
      <c r="AD4" s="18" t="s">
        <v>21</v>
      </c>
      <c r="AE4" s="30" t="str">
        <f>VLOOKUP(zadání!S4,zadání!$E$3:$F$8,2,0)</f>
        <v>Počernice C</v>
      </c>
    </row>
    <row r="5" spans="1:31" s="3" customFormat="1" ht="30.65" customHeight="1" x14ac:dyDescent="0.35">
      <c r="A5" s="7">
        <v>0.39583333333333331</v>
      </c>
      <c r="B5" s="105" t="str">
        <f>VLOOKUP(zadání!N5,zadání!$A$12:$B$17,2,0)</f>
        <v>Lvi B</v>
      </c>
      <c r="C5" s="106" t="s">
        <v>21</v>
      </c>
      <c r="D5" s="107" t="str">
        <f>VLOOKUP(zadání!P5,zadání!$A$12:$B$17,2,0)</f>
        <v>Olymp D</v>
      </c>
      <c r="E5" s="106" t="str">
        <f>VLOOKUP(zadání!Q5,zadání!$A$12:$B$17,2,0)</f>
        <v>Kometa D</v>
      </c>
      <c r="F5" s="106" t="s">
        <v>21</v>
      </c>
      <c r="G5" s="108" t="str">
        <f>VLOOKUP(zadání!S5,zadání!$A$12:$B$17,2,0)</f>
        <v>Střešovice D</v>
      </c>
      <c r="H5" s="105" t="str">
        <f>VLOOKUP(zadání!N5,zadání!$C$12:$D$17,2,0)</f>
        <v>Orion F</v>
      </c>
      <c r="I5" s="106" t="s">
        <v>21</v>
      </c>
      <c r="J5" s="107" t="str">
        <f>VLOOKUP(zadání!P5,zadání!$C$12:$D$17,2,0)</f>
        <v>Mikulova G</v>
      </c>
      <c r="K5" s="106" t="str">
        <f>VLOOKUP(zadání!Q5,zadání!$C$12:$D$17,2,0)</f>
        <v>Meteor B</v>
      </c>
      <c r="L5" s="106" t="s">
        <v>21</v>
      </c>
      <c r="M5" s="108" t="str">
        <f>VLOOKUP(zadání!S5,zadání!$C$12:$D$17,2,0)</f>
        <v>Slavia B</v>
      </c>
      <c r="N5" s="105" t="str">
        <f>VLOOKUP(zadání!N5,zadání!$A$3:$B$8,2,0)</f>
        <v>Vršovice D</v>
      </c>
      <c r="O5" s="106" t="s">
        <v>21</v>
      </c>
      <c r="P5" s="107" t="str">
        <f>VLOOKUP(zadání!P5,zadání!$A$3:$B$8,2,0)</f>
        <v>Lvi C</v>
      </c>
      <c r="Q5" s="106" t="str">
        <f>VLOOKUP(zadání!Q5,zadání!$A$3:$B$8,2,0)</f>
        <v>Orion E</v>
      </c>
      <c r="R5" s="106" t="s">
        <v>21</v>
      </c>
      <c r="S5" s="108" t="str">
        <f>VLOOKUP(zadání!S5,zadání!$A$3:$B$8,2,0)</f>
        <v>Pečky B</v>
      </c>
      <c r="T5" s="105" t="str">
        <f>VLOOKUP(zadání!N5,zadání!$C$3:$D$8,2,0)</f>
        <v>Střešovice C</v>
      </c>
      <c r="U5" s="106" t="s">
        <v>21</v>
      </c>
      <c r="V5" s="107" t="str">
        <f>VLOOKUP(zadání!P5,zadání!$C$3:$D$8,2,0)</f>
        <v>Dansport D</v>
      </c>
      <c r="W5" s="106" t="str">
        <f>VLOOKUP(zadání!Q5,zadání!$C$3:$D$8,2,0)</f>
        <v>Lvi D</v>
      </c>
      <c r="X5" s="106" t="s">
        <v>21</v>
      </c>
      <c r="Y5" s="108" t="str">
        <f>VLOOKUP(zadání!S5,zadání!$C$3:$D$8,2,0)</f>
        <v>Počernice B</v>
      </c>
      <c r="Z5" s="105" t="str">
        <f>VLOOKUP(zadání!N5,zadání!$E$3:$F$8,2,0)</f>
        <v>Joky</v>
      </c>
      <c r="AA5" s="106" t="s">
        <v>21</v>
      </c>
      <c r="AB5" s="107" t="str">
        <f>VLOOKUP(zadání!P5,zadání!$E$3:$F$8,2,0)</f>
        <v>Mikulova H</v>
      </c>
      <c r="AC5" s="106" t="str">
        <f>VLOOKUP(zadání!Q5,zadání!$E$3:$F$8,2,0)</f>
        <v>Počernice C</v>
      </c>
      <c r="AD5" s="106" t="s">
        <v>21</v>
      </c>
      <c r="AE5" s="108" t="str">
        <f>VLOOKUP(zadání!S5,zadání!$E$3:$F$8,2,0)</f>
        <v>Kunice C</v>
      </c>
    </row>
    <row r="6" spans="1:31" s="3" customFormat="1" ht="30.65" customHeight="1" x14ac:dyDescent="0.35">
      <c r="A6" s="7">
        <f>2*A5-A4</f>
        <v>0.41666666666666663</v>
      </c>
      <c r="B6" s="105" t="str">
        <f>VLOOKUP(zadání!N6,zadání!$A$12:$B$17,2,0)</f>
        <v xml:space="preserve">Španielka </v>
      </c>
      <c r="C6" s="106" t="s">
        <v>21</v>
      </c>
      <c r="D6" s="107" t="str">
        <f>VLOOKUP(zadání!P6,zadání!$A$12:$B$17,2,0)</f>
        <v>Olymp D</v>
      </c>
      <c r="E6" s="106" t="str">
        <f>VLOOKUP(zadání!Q6,zadání!$A$12:$B$17,2,0)</f>
        <v>Kunice B</v>
      </c>
      <c r="F6" s="106" t="s">
        <v>21</v>
      </c>
      <c r="G6" s="108" t="str">
        <f>VLOOKUP(zadání!S6,zadání!$A$12:$B$17,2,0)</f>
        <v>Střešovice D</v>
      </c>
      <c r="H6" s="105" t="str">
        <f>VLOOKUP(zadání!N6,zadání!$C$12:$D$17,2,0)</f>
        <v>Meteor C</v>
      </c>
      <c r="I6" s="106" t="s">
        <v>21</v>
      </c>
      <c r="J6" s="107" t="str">
        <f>VLOOKUP(zadání!P6,zadání!$C$12:$D$17,2,0)</f>
        <v>Mikulova G</v>
      </c>
      <c r="K6" s="106" t="str">
        <f>VLOOKUP(zadání!Q6,zadání!$C$12:$D$17,2,0)</f>
        <v>Kometa F</v>
      </c>
      <c r="L6" s="106" t="s">
        <v>21</v>
      </c>
      <c r="M6" s="108" t="str">
        <f>VLOOKUP(zadání!S6,zadání!$C$12:$D$17,2,0)</f>
        <v>Slavia B</v>
      </c>
      <c r="N6" s="105" t="str">
        <f>VLOOKUP(zadání!N6,zadání!$A$3:$B$8,2,0)</f>
        <v>Meteor D</v>
      </c>
      <c r="O6" s="106" t="s">
        <v>21</v>
      </c>
      <c r="P6" s="107" t="str">
        <f>VLOOKUP(zadání!P6,zadání!$A$3:$B$8,2,0)</f>
        <v>Lvi C</v>
      </c>
      <c r="Q6" s="106" t="str">
        <f>VLOOKUP(zadání!Q6,zadání!$A$3:$B$8,2,0)</f>
        <v>Mikulova D</v>
      </c>
      <c r="R6" s="106" t="s">
        <v>21</v>
      </c>
      <c r="S6" s="108" t="str">
        <f>VLOOKUP(zadání!S6,zadání!$A$3:$B$8,2,0)</f>
        <v>Pečky B</v>
      </c>
      <c r="T6" s="105" t="str">
        <f>VLOOKUP(zadání!N6,zadání!$C$3:$D$8,2,0)</f>
        <v>Orion G</v>
      </c>
      <c r="U6" s="106" t="s">
        <v>21</v>
      </c>
      <c r="V6" s="107" t="str">
        <f>VLOOKUP(zadání!P6,zadání!$C$3:$D$8,2,0)</f>
        <v>Dansport D</v>
      </c>
      <c r="W6" s="106" t="str">
        <f>VLOOKUP(zadání!Q6,zadání!$C$3:$D$8,2,0)</f>
        <v>Vršovice C</v>
      </c>
      <c r="X6" s="106" t="s">
        <v>21</v>
      </c>
      <c r="Y6" s="108" t="str">
        <f>VLOOKUP(zadání!S6,zadání!$C$3:$D$8,2,0)</f>
        <v>Počernice B</v>
      </c>
      <c r="Z6" s="105" t="str">
        <f>VLOOKUP(zadání!N6,zadání!$E$3:$F$8,2,0)</f>
        <v>Kometa H</v>
      </c>
      <c r="AA6" s="106" t="s">
        <v>21</v>
      </c>
      <c r="AB6" s="107" t="str">
        <f>VLOOKUP(zadání!P6,zadání!$E$3:$F$8,2,0)</f>
        <v>Mikulova H</v>
      </c>
      <c r="AC6" s="106" t="str">
        <f>VLOOKUP(zadání!Q6,zadání!$E$3:$F$8,2,0)</f>
        <v>Kometa G</v>
      </c>
      <c r="AD6" s="106" t="s">
        <v>21</v>
      </c>
      <c r="AE6" s="108" t="str">
        <f>VLOOKUP(zadání!S6,zadání!$E$3:$F$8,2,0)</f>
        <v>Kunice C</v>
      </c>
    </row>
    <row r="7" spans="1:31" s="3" customFormat="1" ht="30.65" customHeight="1" x14ac:dyDescent="0.35">
      <c r="A7" s="7">
        <f t="shared" ref="A7:A11" si="0">2*A6-A5</f>
        <v>0.43749999999999994</v>
      </c>
      <c r="B7" s="105" t="str">
        <f>VLOOKUP(zadání!N7,zadání!$A$12:$B$17,2,0)</f>
        <v>Kometa D</v>
      </c>
      <c r="C7" s="106" t="s">
        <v>21</v>
      </c>
      <c r="D7" s="107" t="str">
        <f>VLOOKUP(zadání!P7,zadání!$A$12:$B$17,2,0)</f>
        <v xml:space="preserve">Španielka </v>
      </c>
      <c r="E7" s="106" t="str">
        <f>VLOOKUP(zadání!Q7,zadání!$A$12:$B$17,2,0)</f>
        <v>Lvi B</v>
      </c>
      <c r="F7" s="106" t="s">
        <v>21</v>
      </c>
      <c r="G7" s="108" t="str">
        <f>VLOOKUP(zadání!S7,zadání!$A$12:$B$17,2,0)</f>
        <v>Kunice B</v>
      </c>
      <c r="H7" s="105" t="str">
        <f>VLOOKUP(zadání!N7,zadání!$C$12:$D$17,2,0)</f>
        <v>Meteor B</v>
      </c>
      <c r="I7" s="106" t="s">
        <v>21</v>
      </c>
      <c r="J7" s="107" t="str">
        <f>VLOOKUP(zadání!P7,zadání!$C$12:$D$17,2,0)</f>
        <v>Meteor C</v>
      </c>
      <c r="K7" s="106" t="str">
        <f>VLOOKUP(zadání!Q7,zadání!$C$12:$D$17,2,0)</f>
        <v>Orion F</v>
      </c>
      <c r="L7" s="106" t="s">
        <v>21</v>
      </c>
      <c r="M7" s="108" t="str">
        <f>VLOOKUP(zadání!S7,zadání!$C$12:$D$17,2,0)</f>
        <v>Kometa F</v>
      </c>
      <c r="N7" s="105" t="str">
        <f>VLOOKUP(zadání!N7,zadání!$A$3:$B$8,2,0)</f>
        <v>Orion E</v>
      </c>
      <c r="O7" s="106" t="s">
        <v>21</v>
      </c>
      <c r="P7" s="107" t="str">
        <f>VLOOKUP(zadání!P7,zadání!$A$3:$B$8,2,0)</f>
        <v>Meteor D</v>
      </c>
      <c r="Q7" s="106" t="str">
        <f>VLOOKUP(zadání!Q7,zadání!$A$3:$B$8,2,0)</f>
        <v>Vršovice D</v>
      </c>
      <c r="R7" s="106" t="s">
        <v>21</v>
      </c>
      <c r="S7" s="108" t="str">
        <f>VLOOKUP(zadání!S7,zadání!$A$3:$B$8,2,0)</f>
        <v>Mikulova D</v>
      </c>
      <c r="T7" s="105" t="str">
        <f>VLOOKUP(zadání!N7,zadání!$C$3:$D$8,2,0)</f>
        <v>Lvi D</v>
      </c>
      <c r="U7" s="106" t="s">
        <v>21</v>
      </c>
      <c r="V7" s="107" t="str">
        <f>VLOOKUP(zadání!P7,zadání!$C$3:$D$8,2,0)</f>
        <v>Orion G</v>
      </c>
      <c r="W7" s="106" t="str">
        <f>VLOOKUP(zadání!Q7,zadání!$C$3:$D$8,2,0)</f>
        <v>Střešovice C</v>
      </c>
      <c r="X7" s="106" t="s">
        <v>21</v>
      </c>
      <c r="Y7" s="108" t="str">
        <f>VLOOKUP(zadání!S7,zadání!$C$3:$D$8,2,0)</f>
        <v>Vršovice C</v>
      </c>
      <c r="Z7" s="105" t="str">
        <f>VLOOKUP(zadání!N7,zadání!$E$3:$F$8,2,0)</f>
        <v>Počernice C</v>
      </c>
      <c r="AA7" s="106" t="s">
        <v>21</v>
      </c>
      <c r="AB7" s="107" t="str">
        <f>VLOOKUP(zadání!P7,zadání!$E$3:$F$8,2,0)</f>
        <v>Kometa H</v>
      </c>
      <c r="AC7" s="106" t="str">
        <f>VLOOKUP(zadání!Q7,zadání!$E$3:$F$8,2,0)</f>
        <v>Joky</v>
      </c>
      <c r="AD7" s="106" t="s">
        <v>21</v>
      </c>
      <c r="AE7" s="108" t="str">
        <f>VLOOKUP(zadání!S7,zadání!$E$3:$F$8,2,0)</f>
        <v>Kometa G</v>
      </c>
    </row>
    <row r="8" spans="1:31" s="3" customFormat="1" ht="30.65" customHeight="1" x14ac:dyDescent="0.35">
      <c r="A8" s="7">
        <f t="shared" si="0"/>
        <v>0.45833333333333326</v>
      </c>
      <c r="B8" s="105" t="str">
        <f>VLOOKUP(zadání!N8,zadání!$A$12:$B$17,2,0)</f>
        <v>Kometa D</v>
      </c>
      <c r="C8" s="106" t="s">
        <v>21</v>
      </c>
      <c r="D8" s="107" t="str">
        <f>VLOOKUP(zadání!P8,zadání!$A$12:$B$17,2,0)</f>
        <v>Olymp D</v>
      </c>
      <c r="E8" s="106" t="str">
        <f>VLOOKUP(zadání!Q8,zadání!$A$12:$B$17,2,0)</f>
        <v>Střešovice D</v>
      </c>
      <c r="F8" s="106" t="s">
        <v>21</v>
      </c>
      <c r="G8" s="108" t="str">
        <f>VLOOKUP(zadání!S8,zadání!$A$12:$B$17,2,0)</f>
        <v>Lvi B</v>
      </c>
      <c r="H8" s="105" t="str">
        <f>VLOOKUP(zadání!N8,zadání!$C$12:$D$17,2,0)</f>
        <v>Meteor B</v>
      </c>
      <c r="I8" s="106" t="s">
        <v>21</v>
      </c>
      <c r="J8" s="107" t="str">
        <f>VLOOKUP(zadání!P8,zadání!$C$12:$D$17,2,0)</f>
        <v>Mikulova G</v>
      </c>
      <c r="K8" s="106" t="str">
        <f>VLOOKUP(zadání!Q8,zadání!$C$12:$D$17,2,0)</f>
        <v>Slavia B</v>
      </c>
      <c r="L8" s="106" t="s">
        <v>21</v>
      </c>
      <c r="M8" s="108" t="str">
        <f>VLOOKUP(zadání!S8,zadání!$C$12:$D$17,2,0)</f>
        <v>Orion F</v>
      </c>
      <c r="N8" s="105" t="str">
        <f>VLOOKUP(zadání!N8,zadání!$A$3:$B$8,2,0)</f>
        <v>Orion E</v>
      </c>
      <c r="O8" s="106" t="s">
        <v>21</v>
      </c>
      <c r="P8" s="107" t="str">
        <f>VLOOKUP(zadání!P8,zadání!$A$3:$B$8,2,0)</f>
        <v>Lvi C</v>
      </c>
      <c r="Q8" s="106" t="str">
        <f>VLOOKUP(zadání!Q8,zadání!$A$3:$B$8,2,0)</f>
        <v>Pečky B</v>
      </c>
      <c r="R8" s="106" t="s">
        <v>21</v>
      </c>
      <c r="S8" s="108" t="str">
        <f>VLOOKUP(zadání!S8,zadání!$A$3:$B$8,2,0)</f>
        <v>Vršovice D</v>
      </c>
      <c r="T8" s="105" t="str">
        <f>VLOOKUP(zadání!N8,zadání!$C$3:$D$8,2,0)</f>
        <v>Lvi D</v>
      </c>
      <c r="U8" s="106" t="s">
        <v>21</v>
      </c>
      <c r="V8" s="107" t="str">
        <f>VLOOKUP(zadání!P8,zadání!$C$3:$D$8,2,0)</f>
        <v>Dansport D</v>
      </c>
      <c r="W8" s="106" t="str">
        <f>VLOOKUP(zadání!Q8,zadání!$C$3:$D$8,2,0)</f>
        <v>Počernice B</v>
      </c>
      <c r="X8" s="106" t="s">
        <v>21</v>
      </c>
      <c r="Y8" s="108" t="str">
        <f>VLOOKUP(zadání!S8,zadání!$C$3:$D$8,2,0)</f>
        <v>Střešovice C</v>
      </c>
      <c r="Z8" s="105" t="str">
        <f>VLOOKUP(zadání!N8,zadání!$E$3:$F$8,2,0)</f>
        <v>Počernice C</v>
      </c>
      <c r="AA8" s="106" t="s">
        <v>21</v>
      </c>
      <c r="AB8" s="107" t="str">
        <f>VLOOKUP(zadání!P8,zadání!$E$3:$F$8,2,0)</f>
        <v>Mikulova H</v>
      </c>
      <c r="AC8" s="106" t="str">
        <f>VLOOKUP(zadání!Q8,zadání!$E$3:$F$8,2,0)</f>
        <v>Kunice C</v>
      </c>
      <c r="AD8" s="106" t="s">
        <v>21</v>
      </c>
      <c r="AE8" s="108" t="str">
        <f>VLOOKUP(zadání!S8,zadání!$E$3:$F$8,2,0)</f>
        <v>Joky</v>
      </c>
    </row>
    <row r="9" spans="1:31" s="3" customFormat="1" ht="30.65" customHeight="1" x14ac:dyDescent="0.35">
      <c r="A9" s="7">
        <f t="shared" si="0"/>
        <v>0.47916666666666657</v>
      </c>
      <c r="B9" s="105" t="str">
        <f>VLOOKUP(zadání!N9,zadání!$A$12:$B$17,2,0)</f>
        <v>Olymp D</v>
      </c>
      <c r="C9" s="106" t="s">
        <v>21</v>
      </c>
      <c r="D9" s="107" t="str">
        <f>VLOOKUP(zadání!P9,zadání!$A$12:$B$17,2,0)</f>
        <v>Kunice B</v>
      </c>
      <c r="E9" s="106" t="str">
        <f>VLOOKUP(zadání!Q9,zadání!$A$12:$B$17,2,0)</f>
        <v>Střešovice D</v>
      </c>
      <c r="F9" s="106" t="s">
        <v>21</v>
      </c>
      <c r="G9" s="108" t="str">
        <f>VLOOKUP(zadání!S9,zadání!$A$12:$B$17,2,0)</f>
        <v xml:space="preserve">Španielka </v>
      </c>
      <c r="H9" s="105" t="str">
        <f>VLOOKUP(zadání!N9,zadání!$C$12:$D$17,2,0)</f>
        <v>Mikulova G</v>
      </c>
      <c r="I9" s="106" t="s">
        <v>21</v>
      </c>
      <c r="J9" s="107" t="str">
        <f>VLOOKUP(zadání!P9,zadání!$C$12:$D$17,2,0)</f>
        <v>Kometa F</v>
      </c>
      <c r="K9" s="106" t="str">
        <f>VLOOKUP(zadání!Q9,zadání!$C$12:$D$17,2,0)</f>
        <v>Slavia B</v>
      </c>
      <c r="L9" s="106" t="s">
        <v>21</v>
      </c>
      <c r="M9" s="108" t="str">
        <f>VLOOKUP(zadání!S9,zadání!$C$12:$D$17,2,0)</f>
        <v>Meteor C</v>
      </c>
      <c r="N9" s="105" t="str">
        <f>VLOOKUP(zadání!N9,zadání!$A$3:$B$8,2,0)</f>
        <v>Lvi C</v>
      </c>
      <c r="O9" s="106" t="s">
        <v>21</v>
      </c>
      <c r="P9" s="107" t="str">
        <f>VLOOKUP(zadání!P9,zadání!$A$3:$B$8,2,0)</f>
        <v>Mikulova D</v>
      </c>
      <c r="Q9" s="106" t="str">
        <f>VLOOKUP(zadání!Q9,zadání!$A$3:$B$8,2,0)</f>
        <v>Pečky B</v>
      </c>
      <c r="R9" s="106" t="s">
        <v>21</v>
      </c>
      <c r="S9" s="108" t="str">
        <f>VLOOKUP(zadání!S9,zadání!$A$3:$B$8,2,0)</f>
        <v>Meteor D</v>
      </c>
      <c r="T9" s="105" t="str">
        <f>VLOOKUP(zadání!N9,zadání!$C$3:$D$8,2,0)</f>
        <v>Dansport D</v>
      </c>
      <c r="U9" s="106" t="s">
        <v>21</v>
      </c>
      <c r="V9" s="107" t="str">
        <f>VLOOKUP(zadání!P9,zadání!$C$3:$D$8,2,0)</f>
        <v>Vršovice C</v>
      </c>
      <c r="W9" s="106" t="str">
        <f>VLOOKUP(zadání!Q9,zadání!$C$3:$D$8,2,0)</f>
        <v>Počernice B</v>
      </c>
      <c r="X9" s="106" t="s">
        <v>21</v>
      </c>
      <c r="Y9" s="108" t="str">
        <f>VLOOKUP(zadání!S9,zadání!$C$3:$D$8,2,0)</f>
        <v>Orion G</v>
      </c>
      <c r="Z9" s="105" t="str">
        <f>VLOOKUP(zadání!N9,zadání!$E$3:$F$8,2,0)</f>
        <v>Mikulova H</v>
      </c>
      <c r="AA9" s="106" t="s">
        <v>21</v>
      </c>
      <c r="AB9" s="107" t="str">
        <f>VLOOKUP(zadání!P9,zadání!$E$3:$F$8,2,0)</f>
        <v>Kometa G</v>
      </c>
      <c r="AC9" s="106" t="str">
        <f>VLOOKUP(zadání!Q9,zadání!$E$3:$F$8,2,0)</f>
        <v>Kunice C</v>
      </c>
      <c r="AD9" s="106" t="s">
        <v>21</v>
      </c>
      <c r="AE9" s="108" t="str">
        <f>VLOOKUP(zadání!S9,zadání!$E$3:$F$8,2,0)</f>
        <v>Kometa H</v>
      </c>
    </row>
    <row r="10" spans="1:31" s="3" customFormat="1" ht="30.65" customHeight="1" x14ac:dyDescent="0.35">
      <c r="A10" s="7">
        <f t="shared" si="0"/>
        <v>0.49999999999999989</v>
      </c>
      <c r="B10" s="105" t="str">
        <f>VLOOKUP(zadání!N10,zadání!$A$12:$B$17,2,0)</f>
        <v>Kunice B</v>
      </c>
      <c r="C10" s="106" t="s">
        <v>21</v>
      </c>
      <c r="D10" s="107" t="str">
        <f>VLOOKUP(zadání!P10,zadání!$A$12:$B$17,2,0)</f>
        <v>Kometa D</v>
      </c>
      <c r="E10" s="106" t="str">
        <f>VLOOKUP(zadání!Q10,zadání!$A$12:$B$17,2,0)</f>
        <v xml:space="preserve">Španielka </v>
      </c>
      <c r="F10" s="106" t="s">
        <v>21</v>
      </c>
      <c r="G10" s="108" t="str">
        <f>VLOOKUP(zadání!S10,zadání!$A$12:$B$17,2,0)</f>
        <v>Lvi B</v>
      </c>
      <c r="H10" s="105" t="str">
        <f>VLOOKUP(zadání!N10,zadání!$C$12:$D$17,2,0)</f>
        <v>Kometa F</v>
      </c>
      <c r="I10" s="106" t="s">
        <v>21</v>
      </c>
      <c r="J10" s="107" t="str">
        <f>VLOOKUP(zadání!P10,zadání!$C$12:$D$17,2,0)</f>
        <v>Meteor B</v>
      </c>
      <c r="K10" s="106" t="str">
        <f>VLOOKUP(zadání!Q10,zadání!$C$12:$D$17,2,0)</f>
        <v>Meteor C</v>
      </c>
      <c r="L10" s="106" t="s">
        <v>21</v>
      </c>
      <c r="M10" s="108" t="str">
        <f>VLOOKUP(zadání!S10,zadání!$C$12:$D$17,2,0)</f>
        <v>Orion F</v>
      </c>
      <c r="N10" s="105" t="str">
        <f>VLOOKUP(zadání!N10,zadání!$A$3:$B$8,2,0)</f>
        <v>Mikulova D</v>
      </c>
      <c r="O10" s="106" t="s">
        <v>21</v>
      </c>
      <c r="P10" s="107" t="str">
        <f>VLOOKUP(zadání!P10,zadání!$A$3:$B$8,2,0)</f>
        <v>Orion E</v>
      </c>
      <c r="Q10" s="106" t="str">
        <f>VLOOKUP(zadání!Q10,zadání!$A$3:$B$8,2,0)</f>
        <v>Meteor D</v>
      </c>
      <c r="R10" s="106" t="s">
        <v>21</v>
      </c>
      <c r="S10" s="108" t="str">
        <f>VLOOKUP(zadání!S10,zadání!$A$3:$B$8,2,0)</f>
        <v>Vršovice D</v>
      </c>
      <c r="T10" s="105" t="str">
        <f>VLOOKUP(zadání!N10,zadání!$C$3:$D$8,2,0)</f>
        <v>Vršovice C</v>
      </c>
      <c r="U10" s="106" t="s">
        <v>21</v>
      </c>
      <c r="V10" s="107" t="str">
        <f>VLOOKUP(zadání!P10,zadání!$C$3:$D$8,2,0)</f>
        <v>Lvi D</v>
      </c>
      <c r="W10" s="106" t="str">
        <f>VLOOKUP(zadání!Q10,zadání!$C$3:$D$8,2,0)</f>
        <v>Orion G</v>
      </c>
      <c r="X10" s="106" t="s">
        <v>21</v>
      </c>
      <c r="Y10" s="108" t="str">
        <f>VLOOKUP(zadání!S10,zadání!$C$3:$D$8,2,0)</f>
        <v>Střešovice C</v>
      </c>
      <c r="Z10" s="105" t="str">
        <f>VLOOKUP(zadání!N10,zadání!$E$3:$F$8,2,0)</f>
        <v>Kometa G</v>
      </c>
      <c r="AA10" s="106" t="s">
        <v>21</v>
      </c>
      <c r="AB10" s="107" t="str">
        <f>VLOOKUP(zadání!P10,zadání!$E$3:$F$8,2,0)</f>
        <v>Počernice C</v>
      </c>
      <c r="AC10" s="106" t="str">
        <f>VLOOKUP(zadání!Q10,zadání!$E$3:$F$8,2,0)</f>
        <v>Kometa H</v>
      </c>
      <c r="AD10" s="106" t="s">
        <v>21</v>
      </c>
      <c r="AE10" s="108" t="str">
        <f>VLOOKUP(zadání!S10,zadání!$E$3:$F$8,2,0)</f>
        <v>Joky</v>
      </c>
    </row>
    <row r="11" spans="1:31" s="3" customFormat="1" ht="30.65" customHeight="1" thickBot="1" x14ac:dyDescent="0.4">
      <c r="A11" s="6">
        <f t="shared" si="0"/>
        <v>0.52083333333333326</v>
      </c>
      <c r="B11" s="109" t="str">
        <f>VLOOKUP(zadání!N11,zadání!$A$12:$B$17,2,0)</f>
        <v>Olymp D</v>
      </c>
      <c r="C11" s="19" t="s">
        <v>21</v>
      </c>
      <c r="D11" s="20" t="str">
        <f>VLOOKUP(zadání!P11,zadání!$A$12:$B$17,2,0)</f>
        <v>Střešovice D</v>
      </c>
      <c r="E11" s="19"/>
      <c r="F11" s="19"/>
      <c r="G11" s="110"/>
      <c r="H11" s="109" t="str">
        <f>VLOOKUP(zadání!N11,zadání!$C$12:$D$17,2,0)</f>
        <v>Mikulova G</v>
      </c>
      <c r="I11" s="19" t="s">
        <v>21</v>
      </c>
      <c r="J11" s="20" t="str">
        <f>VLOOKUP(zadání!P11,zadání!$C$12:$D$17,2,0)</f>
        <v>Slavia B</v>
      </c>
      <c r="K11" s="19"/>
      <c r="L11" s="19"/>
      <c r="M11" s="110"/>
      <c r="N11" s="109" t="str">
        <f>VLOOKUP(zadání!N11,zadání!$A$3:$B$8,2,0)</f>
        <v>Lvi C</v>
      </c>
      <c r="O11" s="19" t="s">
        <v>21</v>
      </c>
      <c r="P11" s="20" t="str">
        <f>VLOOKUP(zadání!P11,zadání!$A$3:$B$8,2,0)</f>
        <v>Pečky B</v>
      </c>
      <c r="Q11" s="19"/>
      <c r="R11" s="19"/>
      <c r="S11" s="110"/>
      <c r="T11" s="109" t="str">
        <f>VLOOKUP(zadání!N11,zadání!$C$3:$D$8,2,0)</f>
        <v>Dansport D</v>
      </c>
      <c r="U11" s="19" t="s">
        <v>21</v>
      </c>
      <c r="V11" s="20" t="str">
        <f>VLOOKUP(zadání!P11,zadání!$C$3:$D$8,2,0)</f>
        <v>Počernice B</v>
      </c>
      <c r="W11" s="19"/>
      <c r="X11" s="19"/>
      <c r="Y11" s="110"/>
      <c r="Z11" s="109" t="str">
        <f>VLOOKUP(zadání!N11,zadání!$E$3:$F$8,2,0)</f>
        <v>Mikulova H</v>
      </c>
      <c r="AA11" s="19" t="s">
        <v>21</v>
      </c>
      <c r="AB11" s="20" t="str">
        <f>VLOOKUP(zadání!P11,zadání!$E$3:$F$8,2,0)</f>
        <v>Kunice C</v>
      </c>
      <c r="AC11" s="19"/>
      <c r="AD11" s="19"/>
      <c r="AE11" s="110"/>
    </row>
    <row r="12" spans="1:31" ht="21.65" customHeight="1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5" x14ac:dyDescent="0.75">
      <c r="B13" s="147" t="str">
        <f>+zadání!F11</f>
        <v>1. LIGA</v>
      </c>
      <c r="C13" s="148"/>
      <c r="D13" s="148"/>
      <c r="E13" s="148"/>
      <c r="F13" s="148"/>
      <c r="G13" s="149"/>
      <c r="H13" s="147" t="str">
        <f>+zadání!H11</f>
        <v>2. LIGA</v>
      </c>
      <c r="I13" s="148"/>
      <c r="J13" s="148"/>
      <c r="K13" s="148"/>
      <c r="L13" s="148"/>
      <c r="M13" s="149"/>
      <c r="N13" s="147" t="str">
        <f>+zadání!H2</f>
        <v>3. LIGA</v>
      </c>
      <c r="O13" s="148"/>
      <c r="P13" s="148"/>
      <c r="Q13" s="148"/>
      <c r="R13" s="148"/>
      <c r="S13" s="149"/>
      <c r="T13" s="147" t="str">
        <f>+zadání!J2</f>
        <v>4. LIGA</v>
      </c>
      <c r="U13" s="148"/>
      <c r="V13" s="148"/>
      <c r="W13" s="148" t="str">
        <f>+zadání!J2</f>
        <v>4. LIGA</v>
      </c>
      <c r="X13" s="148"/>
      <c r="Y13" s="149"/>
      <c r="Z13" s="147" t="str">
        <f>+zadání!L2</f>
        <v>5. LIGA</v>
      </c>
      <c r="AA13" s="148"/>
      <c r="AB13" s="148"/>
      <c r="AC13" s="148"/>
      <c r="AD13" s="148"/>
      <c r="AE13" s="149"/>
    </row>
    <row r="14" spans="1:31" ht="15" thickBot="1" x14ac:dyDescent="0.4">
      <c r="A14" s="1"/>
      <c r="B14" s="150" t="s">
        <v>11</v>
      </c>
      <c r="C14" s="151"/>
      <c r="D14" s="152"/>
      <c r="E14" s="151" t="s">
        <v>12</v>
      </c>
      <c r="F14" s="151"/>
      <c r="G14" s="153"/>
      <c r="H14" s="150" t="s">
        <v>13</v>
      </c>
      <c r="I14" s="151"/>
      <c r="J14" s="152"/>
      <c r="K14" s="151" t="s">
        <v>14</v>
      </c>
      <c r="L14" s="151"/>
      <c r="M14" s="153"/>
      <c r="N14" s="150" t="s">
        <v>15</v>
      </c>
      <c r="O14" s="151"/>
      <c r="P14" s="152"/>
      <c r="Q14" s="151" t="s">
        <v>16</v>
      </c>
      <c r="R14" s="151"/>
      <c r="S14" s="153"/>
      <c r="T14" s="150" t="s">
        <v>40</v>
      </c>
      <c r="U14" s="151"/>
      <c r="V14" s="152"/>
      <c r="W14" s="151" t="s">
        <v>41</v>
      </c>
      <c r="X14" s="151"/>
      <c r="Y14" s="153"/>
      <c r="Z14" s="150" t="s">
        <v>42</v>
      </c>
      <c r="AA14" s="151"/>
      <c r="AB14" s="152"/>
      <c r="AC14" s="151" t="s">
        <v>43</v>
      </c>
      <c r="AD14" s="151"/>
      <c r="AE14" s="153"/>
    </row>
    <row r="15" spans="1:31" s="3" customFormat="1" ht="30.65" customHeight="1" x14ac:dyDescent="0.35">
      <c r="A15" s="5">
        <v>0.52083333333333337</v>
      </c>
      <c r="B15" s="104"/>
      <c r="C15" s="18"/>
      <c r="D15" s="27"/>
      <c r="E15" s="18" t="str">
        <f>VLOOKUP(zadání!X4,zadání!$E$12:$F$17,2,0)</f>
        <v>Slavia A</v>
      </c>
      <c r="F15" s="18" t="s">
        <v>21</v>
      </c>
      <c r="G15" s="30" t="str">
        <f>VLOOKUP(zadání!Z4,zadání!$E$12:$F$17,2,0)</f>
        <v>Kometa A</v>
      </c>
      <c r="H15" s="104"/>
      <c r="I15" s="18"/>
      <c r="J15" s="27"/>
      <c r="K15" s="18" t="str">
        <f>VLOOKUP(zadání!X4,zadání!$G$12:$H$17,2,0)</f>
        <v>Pečky A</v>
      </c>
      <c r="L15" s="18" t="s">
        <v>21</v>
      </c>
      <c r="M15" s="30" t="str">
        <f>VLOOKUP(zadání!Z4,zadání!$G$12:$H$17,2,0)</f>
        <v>Lvi A</v>
      </c>
      <c r="N15" s="104"/>
      <c r="O15" s="18"/>
      <c r="P15" s="27"/>
      <c r="Q15" s="18" t="str">
        <f>VLOOKUP(zadání!X4,zadání!$G$3:$H$8,2,0)</f>
        <v>Olymp B</v>
      </c>
      <c r="R15" s="18" t="s">
        <v>21</v>
      </c>
      <c r="S15" s="30" t="str">
        <f>VLOOKUP(zadání!Z4,zadání!$G$3:$H$8,2,0)</f>
        <v>Meteor A</v>
      </c>
      <c r="T15" s="104"/>
      <c r="U15" s="18"/>
      <c r="V15" s="27"/>
      <c r="W15" s="18" t="str">
        <f>VLOOKUP(zadání!X4,zadání!$I$3:$J$8,2,0)</f>
        <v>Olymp C</v>
      </c>
      <c r="X15" s="18" t="s">
        <v>21</v>
      </c>
      <c r="Y15" s="30" t="str">
        <f>VLOOKUP(zadání!Z4,zadání!$I$3:$J$8,2,0)</f>
        <v>Kometa B</v>
      </c>
      <c r="Z15" s="104"/>
      <c r="AA15" s="18"/>
      <c r="AB15" s="27"/>
      <c r="AC15" s="18" t="str">
        <f>VLOOKUP(zadání!X4,zadání!$K$3:$L$8,2,0)</f>
        <v>Dansport B</v>
      </c>
      <c r="AD15" s="18" t="s">
        <v>21</v>
      </c>
      <c r="AE15" s="30" t="str">
        <f>VLOOKUP(zadání!Z4,zadání!$K$3:$L$8,2,0)</f>
        <v>Mikulova E</v>
      </c>
    </row>
    <row r="16" spans="1:31" s="3" customFormat="1" ht="30.65" customHeight="1" x14ac:dyDescent="0.35">
      <c r="A16" s="7">
        <v>0.54166666666666663</v>
      </c>
      <c r="B16" s="105" t="str">
        <f>VLOOKUP(zadání!U5,zadání!$E$12:$F$17,2,0)</f>
        <v>Vršovice B</v>
      </c>
      <c r="C16" s="106" t="s">
        <v>21</v>
      </c>
      <c r="D16" s="107" t="str">
        <f>VLOOKUP(zadání!W5,zadání!$E$12:$F$17,2,0)</f>
        <v>Dansport A</v>
      </c>
      <c r="E16" s="106" t="str">
        <f>VLOOKUP(zadání!X5,zadání!$E$12:$F$17,2,0)</f>
        <v>Olymp A</v>
      </c>
      <c r="F16" s="106" t="s">
        <v>21</v>
      </c>
      <c r="G16" s="108" t="str">
        <f>VLOOKUP(zadání!Z5,zadání!$E$12:$F$17,2,0)</f>
        <v>Mikulova B</v>
      </c>
      <c r="H16" s="105" t="str">
        <f>VLOOKUP(zadání!U5,zadání!$G$12:$H$17,2,0)</f>
        <v>Mikulova C</v>
      </c>
      <c r="I16" s="106" t="s">
        <v>21</v>
      </c>
      <c r="J16" s="107" t="str">
        <f>VLOOKUP(zadání!W5,zadání!$G$12:$H$17,2,0)</f>
        <v>Vršovice A</v>
      </c>
      <c r="K16" s="106" t="str">
        <f>VLOOKUP(zadání!X5,zadání!$G$12:$H$17,2,0)</f>
        <v>Mikulova A</v>
      </c>
      <c r="L16" s="106" t="s">
        <v>21</v>
      </c>
      <c r="M16" s="108" t="str">
        <f>VLOOKUP(zadání!Z5,zadání!$G$12:$H$17,2,0)</f>
        <v>Střešovice A</v>
      </c>
      <c r="N16" s="105" t="str">
        <f>VLOOKUP(zadání!U5,zadání!$G$3:$H$8,2,0)</f>
        <v>Orion A</v>
      </c>
      <c r="O16" s="106" t="s">
        <v>21</v>
      </c>
      <c r="P16" s="107" t="str">
        <f>VLOOKUP(zadání!W5,zadání!$G$3:$H$8,2,0)</f>
        <v>Kometa E</v>
      </c>
      <c r="Q16" s="106" t="str">
        <f>VLOOKUP(zadání!X5,zadání!$G$3:$H$8,2,0)</f>
        <v>Orion C</v>
      </c>
      <c r="R16" s="106" t="s">
        <v>21</v>
      </c>
      <c r="S16" s="108" t="str">
        <f>VLOOKUP(zadání!Z5,zadání!$G$3:$H$8,2,0)</f>
        <v>Orion B</v>
      </c>
      <c r="T16" s="105" t="str">
        <f>VLOOKUP(zadání!U5,zadání!$I$3:$J$8,2,0)</f>
        <v>Kunice A</v>
      </c>
      <c r="U16" s="106" t="s">
        <v>21</v>
      </c>
      <c r="V16" s="107" t="str">
        <f>VLOOKUP(zadání!W5,zadání!$I$3:$J$8,2,0)</f>
        <v>Střešovice B</v>
      </c>
      <c r="W16" s="106" t="str">
        <f>VLOOKUP(zadání!X5,zadání!$I$3:$J$8,2,0)</f>
        <v>Dansport C</v>
      </c>
      <c r="X16" s="106" t="s">
        <v>21</v>
      </c>
      <c r="Y16" s="108" t="str">
        <f>VLOOKUP(zadání!Z5,zadání!$I$3:$J$8,2,0)</f>
        <v>Orion D</v>
      </c>
      <c r="Z16" s="105" t="str">
        <f>VLOOKUP(zadání!U5,zadání!$K$3:$L$8,2,0)</f>
        <v>Kometa C</v>
      </c>
      <c r="AA16" s="106" t="s">
        <v>21</v>
      </c>
      <c r="AB16" s="107" t="str">
        <f>VLOOKUP(zadání!W5,zadání!$K$3:$L$8,2,0)</f>
        <v>Mikulova F</v>
      </c>
      <c r="AC16" s="106" t="str">
        <f>VLOOKUP(zadání!X5,zadání!$K$3:$L$8,2,0)</f>
        <v>Počernice A</v>
      </c>
      <c r="AD16" s="106" t="s">
        <v>21</v>
      </c>
      <c r="AE16" s="108" t="str">
        <f>VLOOKUP(zadání!Z5,zadání!$K$3:$L$8,2,0)</f>
        <v>Studio Sport</v>
      </c>
    </row>
    <row r="17" spans="1:31" s="3" customFormat="1" ht="30.65" customHeight="1" x14ac:dyDescent="0.35">
      <c r="A17" s="7">
        <f t="shared" ref="A17:A22" si="1">2*A16-A15</f>
        <v>0.56249999999999989</v>
      </c>
      <c r="B17" s="105" t="str">
        <f>VLOOKUP(zadání!U6,zadání!$E$12:$F$17,2,0)</f>
        <v>Olymp A</v>
      </c>
      <c r="C17" s="106" t="s">
        <v>21</v>
      </c>
      <c r="D17" s="107" t="str">
        <f>VLOOKUP(zadání!W6,zadání!$E$12:$F$17,2,0)</f>
        <v>Slavia A</v>
      </c>
      <c r="E17" s="106" t="str">
        <f>VLOOKUP(zadání!X6,zadání!$E$12:$F$17,2,0)</f>
        <v>Mikulova B</v>
      </c>
      <c r="F17" s="106" t="s">
        <v>21</v>
      </c>
      <c r="G17" s="108" t="str">
        <f>VLOOKUP(zadání!Z6,zadání!$E$12:$F$17,2,0)</f>
        <v>Kometa A</v>
      </c>
      <c r="H17" s="105" t="str">
        <f>VLOOKUP(zadání!U6,zadání!$G$12:$H$17,2,0)</f>
        <v>Mikulova A</v>
      </c>
      <c r="I17" s="106" t="s">
        <v>21</v>
      </c>
      <c r="J17" s="107" t="str">
        <f>VLOOKUP(zadání!W6,zadání!$G$12:$H$17,2,0)</f>
        <v>Pečky A</v>
      </c>
      <c r="K17" s="106" t="str">
        <f>VLOOKUP(zadání!X6,zadání!$G$12:$H$17,2,0)</f>
        <v>Střešovice A</v>
      </c>
      <c r="L17" s="106" t="s">
        <v>21</v>
      </c>
      <c r="M17" s="108" t="str">
        <f>VLOOKUP(zadání!Z6,zadání!$G$12:$H$17,2,0)</f>
        <v>Lvi A</v>
      </c>
      <c r="N17" s="105" t="str">
        <f>VLOOKUP(zadání!U6,zadání!$G$3:$H$8,2,0)</f>
        <v>Orion C</v>
      </c>
      <c r="O17" s="106" t="s">
        <v>21</v>
      </c>
      <c r="P17" s="107" t="str">
        <f>VLOOKUP(zadání!W6,zadání!$G$3:$H$8,2,0)</f>
        <v>Olymp B</v>
      </c>
      <c r="Q17" s="106" t="str">
        <f>VLOOKUP(zadání!X6,zadání!$G$3:$H$8,2,0)</f>
        <v>Orion B</v>
      </c>
      <c r="R17" s="106" t="s">
        <v>21</v>
      </c>
      <c r="S17" s="108" t="str">
        <f>VLOOKUP(zadání!Z6,zadání!$G$3:$H$8,2,0)</f>
        <v>Meteor A</v>
      </c>
      <c r="T17" s="105" t="str">
        <f>VLOOKUP(zadání!U6,zadání!$I$3:$J$8,2,0)</f>
        <v>Dansport C</v>
      </c>
      <c r="U17" s="106" t="s">
        <v>21</v>
      </c>
      <c r="V17" s="107" t="str">
        <f>VLOOKUP(zadání!W6,zadání!$I$3:$J$8,2,0)</f>
        <v>Olymp C</v>
      </c>
      <c r="W17" s="106" t="str">
        <f>VLOOKUP(zadání!X6,zadání!$I$3:$J$8,2,0)</f>
        <v>Orion D</v>
      </c>
      <c r="X17" s="106" t="s">
        <v>21</v>
      </c>
      <c r="Y17" s="108" t="str">
        <f>VLOOKUP(zadání!Z6,zadání!$I$3:$J$8,2,0)</f>
        <v>Kometa B</v>
      </c>
      <c r="Z17" s="105" t="str">
        <f>VLOOKUP(zadání!U6,zadání!$K$3:$L$8,2,0)</f>
        <v>Počernice A</v>
      </c>
      <c r="AA17" s="106" t="s">
        <v>21</v>
      </c>
      <c r="AB17" s="107" t="str">
        <f>VLOOKUP(zadání!W6,zadání!$K$3:$L$8,2,0)</f>
        <v>Dansport B</v>
      </c>
      <c r="AC17" s="106" t="str">
        <f>VLOOKUP(zadání!X6,zadání!$K$3:$L$8,2,0)</f>
        <v>Studio Sport</v>
      </c>
      <c r="AD17" s="106" t="s">
        <v>21</v>
      </c>
      <c r="AE17" s="108" t="str">
        <f>VLOOKUP(zadání!Z6,zadání!$K$3:$L$8,2,0)</f>
        <v>Mikulova E</v>
      </c>
    </row>
    <row r="18" spans="1:31" s="3" customFormat="1" ht="30.65" customHeight="1" x14ac:dyDescent="0.35">
      <c r="A18" s="7">
        <f t="shared" si="1"/>
        <v>0.58333333333333315</v>
      </c>
      <c r="B18" s="105" t="str">
        <f>VLOOKUP(zadání!U7,zadání!$E$12:$F$17,2,0)</f>
        <v>Vršovice B</v>
      </c>
      <c r="C18" s="106" t="s">
        <v>21</v>
      </c>
      <c r="D18" s="107" t="str">
        <f>VLOOKUP(zadání!W7,zadání!$E$12:$F$17,2,0)</f>
        <v>Slavia A</v>
      </c>
      <c r="E18" s="106" t="str">
        <f>VLOOKUP(zadání!X7,zadání!$E$12:$F$17,2,0)</f>
        <v>Dansport A</v>
      </c>
      <c r="F18" s="106" t="s">
        <v>21</v>
      </c>
      <c r="G18" s="108" t="str">
        <f>VLOOKUP(zadání!Z7,zadání!$E$12:$F$17,2,0)</f>
        <v>Kometa A</v>
      </c>
      <c r="H18" s="105" t="str">
        <f>VLOOKUP(zadání!U7,zadání!$G$12:$H$17,2,0)</f>
        <v>Mikulova C</v>
      </c>
      <c r="I18" s="106" t="s">
        <v>21</v>
      </c>
      <c r="J18" s="107" t="str">
        <f>VLOOKUP(zadání!W7,zadání!$G$12:$H$17,2,0)</f>
        <v>Pečky A</v>
      </c>
      <c r="K18" s="106" t="str">
        <f>VLOOKUP(zadání!X7,zadání!$G$12:$H$17,2,0)</f>
        <v>Vršovice A</v>
      </c>
      <c r="L18" s="106" t="s">
        <v>21</v>
      </c>
      <c r="M18" s="108" t="str">
        <f>VLOOKUP(zadání!Z7,zadání!$G$12:$H$17,2,0)</f>
        <v>Lvi A</v>
      </c>
      <c r="N18" s="105" t="str">
        <f>VLOOKUP(zadání!U7,zadání!$G$3:$H$8,2,0)</f>
        <v>Orion A</v>
      </c>
      <c r="O18" s="106" t="s">
        <v>21</v>
      </c>
      <c r="P18" s="107" t="str">
        <f>VLOOKUP(zadání!W7,zadání!$G$3:$H$8,2,0)</f>
        <v>Olymp B</v>
      </c>
      <c r="Q18" s="106" t="str">
        <f>VLOOKUP(zadání!X7,zadání!$G$3:$H$8,2,0)</f>
        <v>Kometa E</v>
      </c>
      <c r="R18" s="106" t="s">
        <v>21</v>
      </c>
      <c r="S18" s="108" t="str">
        <f>VLOOKUP(zadání!Z7,zadání!$G$3:$H$8,2,0)</f>
        <v>Meteor A</v>
      </c>
      <c r="T18" s="105" t="str">
        <f>VLOOKUP(zadání!U7,zadání!$I$3:$J$8,2,0)</f>
        <v>Kunice A</v>
      </c>
      <c r="U18" s="106" t="s">
        <v>21</v>
      </c>
      <c r="V18" s="107" t="str">
        <f>VLOOKUP(zadání!W7,zadání!$I$3:$J$8,2,0)</f>
        <v>Olymp C</v>
      </c>
      <c r="W18" s="106" t="str">
        <f>VLOOKUP(zadání!X7,zadání!$I$3:$J$8,2,0)</f>
        <v>Střešovice B</v>
      </c>
      <c r="X18" s="106" t="s">
        <v>21</v>
      </c>
      <c r="Y18" s="108" t="str">
        <f>VLOOKUP(zadání!Z7,zadání!$I$3:$J$8,2,0)</f>
        <v>Kometa B</v>
      </c>
      <c r="Z18" s="105" t="str">
        <f>VLOOKUP(zadání!U7,zadání!$K$3:$L$8,2,0)</f>
        <v>Kometa C</v>
      </c>
      <c r="AA18" s="106" t="s">
        <v>21</v>
      </c>
      <c r="AB18" s="107" t="str">
        <f>VLOOKUP(zadání!W7,zadání!$K$3:$L$8,2,0)</f>
        <v>Dansport B</v>
      </c>
      <c r="AC18" s="106" t="str">
        <f>VLOOKUP(zadání!X7,zadání!$K$3:$L$8,2,0)</f>
        <v>Mikulova F</v>
      </c>
      <c r="AD18" s="106" t="s">
        <v>21</v>
      </c>
      <c r="AE18" s="108" t="str">
        <f>VLOOKUP(zadání!Z7,zadání!$K$3:$L$8,2,0)</f>
        <v>Mikulova E</v>
      </c>
    </row>
    <row r="19" spans="1:31" s="3" customFormat="1" ht="30.65" customHeight="1" x14ac:dyDescent="0.35">
      <c r="A19" s="7">
        <f t="shared" si="1"/>
        <v>0.60416666666666641</v>
      </c>
      <c r="B19" s="105" t="str">
        <f>VLOOKUP(zadání!U8,zadání!$E$12:$F$17,2,0)</f>
        <v>Mikulova B</v>
      </c>
      <c r="C19" s="106" t="s">
        <v>21</v>
      </c>
      <c r="D19" s="107" t="str">
        <f>VLOOKUP(zadání!W8,zadání!$E$12:$F$17,2,0)</f>
        <v>Vršovice B</v>
      </c>
      <c r="E19" s="106" t="str">
        <f>VLOOKUP(zadání!X8,zadání!$E$12:$F$17,2,0)</f>
        <v>Olymp A</v>
      </c>
      <c r="F19" s="106" t="s">
        <v>21</v>
      </c>
      <c r="G19" s="108" t="str">
        <f>VLOOKUP(zadání!Z8,zadání!$E$12:$F$17,2,0)</f>
        <v>Dansport A</v>
      </c>
      <c r="H19" s="105" t="str">
        <f>VLOOKUP(zadání!U8,zadání!$G$12:$H$17,2,0)</f>
        <v>Střešovice A</v>
      </c>
      <c r="I19" s="106" t="s">
        <v>21</v>
      </c>
      <c r="J19" s="107" t="str">
        <f>VLOOKUP(zadání!W8,zadání!$G$12:$H$17,2,0)</f>
        <v>Mikulova C</v>
      </c>
      <c r="K19" s="106" t="str">
        <f>VLOOKUP(zadání!X8,zadání!$G$12:$H$17,2,0)</f>
        <v>Mikulova A</v>
      </c>
      <c r="L19" s="106" t="s">
        <v>21</v>
      </c>
      <c r="M19" s="108" t="str">
        <f>VLOOKUP(zadání!Z8,zadání!$G$12:$H$17,2,0)</f>
        <v>Vršovice A</v>
      </c>
      <c r="N19" s="105" t="str">
        <f>VLOOKUP(zadání!U8,zadání!$G$3:$H$8,2,0)</f>
        <v>Orion B</v>
      </c>
      <c r="O19" s="106" t="s">
        <v>21</v>
      </c>
      <c r="P19" s="107" t="str">
        <f>VLOOKUP(zadání!W8,zadání!$G$3:$H$8,2,0)</f>
        <v>Orion A</v>
      </c>
      <c r="Q19" s="106" t="str">
        <f>VLOOKUP(zadání!X8,zadání!$G$3:$H$8,2,0)</f>
        <v>Orion C</v>
      </c>
      <c r="R19" s="106" t="s">
        <v>21</v>
      </c>
      <c r="S19" s="108" t="str">
        <f>VLOOKUP(zadání!Z8,zadání!$G$3:$H$8,2,0)</f>
        <v>Kometa E</v>
      </c>
      <c r="T19" s="105" t="str">
        <f>VLOOKUP(zadání!U8,zadání!$I$3:$J$8,2,0)</f>
        <v>Orion D</v>
      </c>
      <c r="U19" s="106" t="s">
        <v>21</v>
      </c>
      <c r="V19" s="107" t="str">
        <f>VLOOKUP(zadání!W8,zadání!$I$3:$J$8,2,0)</f>
        <v>Kunice A</v>
      </c>
      <c r="W19" s="106" t="str">
        <f>VLOOKUP(zadání!X8,zadání!$I$3:$J$8,2,0)</f>
        <v>Dansport C</v>
      </c>
      <c r="X19" s="106" t="s">
        <v>21</v>
      </c>
      <c r="Y19" s="108" t="str">
        <f>VLOOKUP(zadání!Z8,zadání!$I$3:$J$8,2,0)</f>
        <v>Střešovice B</v>
      </c>
      <c r="Z19" s="105" t="str">
        <f>VLOOKUP(zadání!U8,zadání!$K$3:$L$8,2,0)</f>
        <v>Studio Sport</v>
      </c>
      <c r="AA19" s="106" t="s">
        <v>21</v>
      </c>
      <c r="AB19" s="107" t="str">
        <f>VLOOKUP(zadání!W8,zadání!$K$3:$L$8,2,0)</f>
        <v>Kometa C</v>
      </c>
      <c r="AC19" s="106" t="str">
        <f>VLOOKUP(zadání!X8,zadání!$K$3:$L$8,2,0)</f>
        <v>Počernice A</v>
      </c>
      <c r="AD19" s="106" t="s">
        <v>21</v>
      </c>
      <c r="AE19" s="108" t="str">
        <f>VLOOKUP(zadání!Z8,zadání!$K$3:$L$8,2,0)</f>
        <v>Mikulova F</v>
      </c>
    </row>
    <row r="20" spans="1:31" s="3" customFormat="1" ht="30.65" customHeight="1" x14ac:dyDescent="0.35">
      <c r="A20" s="7">
        <f t="shared" si="1"/>
        <v>0.62499999999999967</v>
      </c>
      <c r="B20" s="105" t="str">
        <f>VLOOKUP(zadání!U9,zadání!$E$12:$F$17,2,0)</f>
        <v>Mikulova B</v>
      </c>
      <c r="C20" s="106" t="s">
        <v>21</v>
      </c>
      <c r="D20" s="107" t="str">
        <f>VLOOKUP(zadání!W9,zadání!$E$12:$F$17,2,0)</f>
        <v>Slavia A</v>
      </c>
      <c r="E20" s="106" t="str">
        <f>VLOOKUP(zadání!X9,zadání!$E$12:$F$17,2,0)</f>
        <v>Kometa A</v>
      </c>
      <c r="F20" s="106" t="s">
        <v>21</v>
      </c>
      <c r="G20" s="108" t="str">
        <f>VLOOKUP(zadání!Z9,zadání!$E$12:$F$17,2,0)</f>
        <v>Olymp A</v>
      </c>
      <c r="H20" s="105" t="str">
        <f>VLOOKUP(zadání!U9,zadání!$G$12:$H$17,2,0)</f>
        <v>Střešovice A</v>
      </c>
      <c r="I20" s="106" t="s">
        <v>21</v>
      </c>
      <c r="J20" s="107" t="str">
        <f>VLOOKUP(zadání!W9,zadání!$G$12:$H$17,2,0)</f>
        <v>Pečky A</v>
      </c>
      <c r="K20" s="106" t="str">
        <f>VLOOKUP(zadání!X9,zadání!$G$12:$H$17,2,0)</f>
        <v>Lvi A</v>
      </c>
      <c r="L20" s="106" t="s">
        <v>21</v>
      </c>
      <c r="M20" s="108" t="str">
        <f>VLOOKUP(zadání!Z9,zadání!$G$12:$H$17,2,0)</f>
        <v>Mikulova A</v>
      </c>
      <c r="N20" s="105" t="str">
        <f>VLOOKUP(zadání!U9,zadání!$G$3:$H$8,2,0)</f>
        <v>Orion B</v>
      </c>
      <c r="O20" s="106" t="s">
        <v>21</v>
      </c>
      <c r="P20" s="107" t="str">
        <f>VLOOKUP(zadání!W9,zadání!$G$3:$H$8,2,0)</f>
        <v>Olymp B</v>
      </c>
      <c r="Q20" s="106" t="str">
        <f>VLOOKUP(zadání!X9,zadání!$G$3:$H$8,2,0)</f>
        <v>Meteor A</v>
      </c>
      <c r="R20" s="106" t="s">
        <v>21</v>
      </c>
      <c r="S20" s="108" t="str">
        <f>VLOOKUP(zadání!Z9,zadání!$G$3:$H$8,2,0)</f>
        <v>Orion C</v>
      </c>
      <c r="T20" s="105" t="str">
        <f>VLOOKUP(zadání!U9,zadání!$I$3:$J$8,2,0)</f>
        <v>Orion D</v>
      </c>
      <c r="U20" s="106" t="s">
        <v>21</v>
      </c>
      <c r="V20" s="107" t="str">
        <f>VLOOKUP(zadání!W9,zadání!$I$3:$J$8,2,0)</f>
        <v>Olymp C</v>
      </c>
      <c r="W20" s="106" t="str">
        <f>VLOOKUP(zadání!X9,zadání!$I$3:$J$8,2,0)</f>
        <v>Kometa B</v>
      </c>
      <c r="X20" s="106" t="s">
        <v>21</v>
      </c>
      <c r="Y20" s="108" t="str">
        <f>VLOOKUP(zadání!Z9,zadání!$I$3:$J$8,2,0)</f>
        <v>Dansport C</v>
      </c>
      <c r="Z20" s="105" t="str">
        <f>VLOOKUP(zadání!U9,zadání!$K$3:$L$8,2,0)</f>
        <v>Studio Sport</v>
      </c>
      <c r="AA20" s="106" t="s">
        <v>21</v>
      </c>
      <c r="AB20" s="107" t="str">
        <f>VLOOKUP(zadání!W9,zadání!$K$3:$L$8,2,0)</f>
        <v>Dansport B</v>
      </c>
      <c r="AC20" s="106" t="str">
        <f>VLOOKUP(zadání!X9,zadání!$K$3:$L$8,2,0)</f>
        <v>Mikulova E</v>
      </c>
      <c r="AD20" s="106" t="s">
        <v>21</v>
      </c>
      <c r="AE20" s="108" t="str">
        <f>VLOOKUP(zadání!Z9,zadání!$K$3:$L$8,2,0)</f>
        <v>Počernice A</v>
      </c>
    </row>
    <row r="21" spans="1:31" s="3" customFormat="1" ht="30.65" customHeight="1" x14ac:dyDescent="0.35">
      <c r="A21" s="7">
        <f t="shared" si="1"/>
        <v>0.64583333333333293</v>
      </c>
      <c r="B21" s="105" t="str">
        <f>VLOOKUP(zadání!U10,zadání!$E$12:$F$17,2,0)</f>
        <v>Slavia A</v>
      </c>
      <c r="C21" s="106" t="s">
        <v>21</v>
      </c>
      <c r="D21" s="107" t="str">
        <f>VLOOKUP(zadání!W10,zadání!$E$12:$F$17,2,0)</f>
        <v>Dansport A</v>
      </c>
      <c r="E21" s="106" t="str">
        <f>VLOOKUP(zadání!X10,zadání!$E$12:$F$17,2,0)</f>
        <v>Kometa A</v>
      </c>
      <c r="F21" s="106" t="s">
        <v>21</v>
      </c>
      <c r="G21" s="108" t="str">
        <f>VLOOKUP(zadání!Z10,zadání!$E$12:$F$17,2,0)</f>
        <v>Vršovice B</v>
      </c>
      <c r="H21" s="105" t="str">
        <f>VLOOKUP(zadání!U10,zadání!$G$12:$H$17,2,0)</f>
        <v>Pečky A</v>
      </c>
      <c r="I21" s="106" t="s">
        <v>21</v>
      </c>
      <c r="J21" s="107" t="str">
        <f>VLOOKUP(zadání!W10,zadání!$G$12:$H$17,2,0)</f>
        <v>Vršovice A</v>
      </c>
      <c r="K21" s="106" t="str">
        <f>VLOOKUP(zadání!X10,zadání!$G$12:$H$17,2,0)</f>
        <v>Lvi A</v>
      </c>
      <c r="L21" s="106" t="s">
        <v>21</v>
      </c>
      <c r="M21" s="108" t="str">
        <f>VLOOKUP(zadání!Z10,zadání!$G$12:$H$17,2,0)</f>
        <v>Mikulova C</v>
      </c>
      <c r="N21" s="105" t="str">
        <f>VLOOKUP(zadání!U10,zadání!$G$3:$H$8,2,0)</f>
        <v>Olymp B</v>
      </c>
      <c r="O21" s="106" t="s">
        <v>21</v>
      </c>
      <c r="P21" s="107" t="str">
        <f>VLOOKUP(zadání!W10,zadání!$G$3:$H$8,2,0)</f>
        <v>Kometa E</v>
      </c>
      <c r="Q21" s="106" t="str">
        <f>VLOOKUP(zadání!X10,zadání!$G$3:$H$8,2,0)</f>
        <v>Meteor A</v>
      </c>
      <c r="R21" s="106" t="s">
        <v>21</v>
      </c>
      <c r="S21" s="108" t="str">
        <f>VLOOKUP(zadání!Z10,zadání!$G$3:$H$8,2,0)</f>
        <v>Orion A</v>
      </c>
      <c r="T21" s="105" t="str">
        <f>VLOOKUP(zadání!U10,zadání!$I$3:$J$8,2,0)</f>
        <v>Olymp C</v>
      </c>
      <c r="U21" s="106" t="s">
        <v>21</v>
      </c>
      <c r="V21" s="107" t="str">
        <f>VLOOKUP(zadání!W10,zadání!$I$3:$J$8,2,0)</f>
        <v>Střešovice B</v>
      </c>
      <c r="W21" s="106" t="str">
        <f>VLOOKUP(zadání!X10,zadání!$I$3:$J$8,2,0)</f>
        <v>Kometa B</v>
      </c>
      <c r="X21" s="106" t="s">
        <v>21</v>
      </c>
      <c r="Y21" s="108" t="str">
        <f>VLOOKUP(zadání!Z10,zadání!$I$3:$J$8,2,0)</f>
        <v>Kunice A</v>
      </c>
      <c r="Z21" s="105" t="str">
        <f>VLOOKUP(zadání!U10,zadání!$K$3:$L$8,2,0)</f>
        <v>Dansport B</v>
      </c>
      <c r="AA21" s="106" t="s">
        <v>21</v>
      </c>
      <c r="AB21" s="107" t="str">
        <f>VLOOKUP(zadání!W10,zadání!$K$3:$L$8,2,0)</f>
        <v>Mikulova F</v>
      </c>
      <c r="AC21" s="106" t="str">
        <f>VLOOKUP(zadání!X10,zadání!$K$3:$L$8,2,0)</f>
        <v>Mikulova E</v>
      </c>
      <c r="AD21" s="106" t="s">
        <v>21</v>
      </c>
      <c r="AE21" s="108" t="str">
        <f>VLOOKUP(zadání!Z10,zadání!$K$3:$L$8,2,0)</f>
        <v>Kometa C</v>
      </c>
    </row>
    <row r="22" spans="1:31" s="3" customFormat="1" ht="30.65" customHeight="1" thickBot="1" x14ac:dyDescent="0.4">
      <c r="A22" s="6">
        <f t="shared" si="1"/>
        <v>0.66666666666666619</v>
      </c>
      <c r="B22" s="109" t="str">
        <f>VLOOKUP(zadání!U11,zadání!$E$12:$F$17,2,0)</f>
        <v>Dansport A</v>
      </c>
      <c r="C22" s="19" t="s">
        <v>21</v>
      </c>
      <c r="D22" s="20" t="str">
        <f>VLOOKUP(zadání!W11,zadání!$E$12:$F$17,2,0)</f>
        <v>Mikulova B</v>
      </c>
      <c r="E22" s="19" t="str">
        <f>VLOOKUP(zadání!X11,zadání!$E$12:$F$17,2,0)</f>
        <v>Vršovice B</v>
      </c>
      <c r="F22" s="19" t="s">
        <v>21</v>
      </c>
      <c r="G22" s="110" t="str">
        <f>VLOOKUP(zadání!Z11,zadání!$E$12:$F$17,2,0)</f>
        <v>Olymp A</v>
      </c>
      <c r="H22" s="109" t="str">
        <f>VLOOKUP(zadání!U11,zadání!$G$12:$H$17,2,0)</f>
        <v>Vršovice A</v>
      </c>
      <c r="I22" s="19" t="s">
        <v>21</v>
      </c>
      <c r="J22" s="20" t="str">
        <f>VLOOKUP(zadání!W11,zadání!$G$12:$H$17,2,0)</f>
        <v>Střešovice A</v>
      </c>
      <c r="K22" s="19" t="str">
        <f>VLOOKUP(zadání!X11,zadání!$G$12:$H$17,2,0)</f>
        <v>Mikulova C</v>
      </c>
      <c r="L22" s="19" t="s">
        <v>21</v>
      </c>
      <c r="M22" s="110" t="str">
        <f>VLOOKUP(zadání!Z11,zadání!$G$12:$H$17,2,0)</f>
        <v>Mikulova A</v>
      </c>
      <c r="N22" s="109" t="str">
        <f>VLOOKUP(zadání!U11,zadání!$G$3:$H$8,2,0)</f>
        <v>Kometa E</v>
      </c>
      <c r="O22" s="19" t="s">
        <v>21</v>
      </c>
      <c r="P22" s="20" t="str">
        <f>VLOOKUP(zadání!W11,zadání!$G$3:$H$8,2,0)</f>
        <v>Orion B</v>
      </c>
      <c r="Q22" s="19" t="str">
        <f>VLOOKUP(zadání!X11,zadání!$G$3:$H$8,2,0)</f>
        <v>Orion A</v>
      </c>
      <c r="R22" s="19" t="s">
        <v>21</v>
      </c>
      <c r="S22" s="110" t="str">
        <f>VLOOKUP(zadání!Z11,zadání!$G$3:$H$8,2,0)</f>
        <v>Orion C</v>
      </c>
      <c r="T22" s="109" t="str">
        <f>VLOOKUP(zadání!U11,zadání!$I$3:$J$8,2,0)</f>
        <v>Střešovice B</v>
      </c>
      <c r="U22" s="19" t="s">
        <v>21</v>
      </c>
      <c r="V22" s="20" t="str">
        <f>VLOOKUP(zadání!W11,zadání!$I$3:$J$8,2,0)</f>
        <v>Orion D</v>
      </c>
      <c r="W22" s="19" t="str">
        <f>VLOOKUP(zadání!X11,zadání!$I$3:$J$8,2,0)</f>
        <v>Kunice A</v>
      </c>
      <c r="X22" s="19" t="s">
        <v>21</v>
      </c>
      <c r="Y22" s="110" t="str">
        <f>VLOOKUP(zadání!Z11,zadání!$I$3:$J$8,2,0)</f>
        <v>Dansport C</v>
      </c>
      <c r="Z22" s="109" t="str">
        <f>VLOOKUP(zadání!U11,zadání!$K$3:$L$8,2,0)</f>
        <v>Mikulova F</v>
      </c>
      <c r="AA22" s="19" t="s">
        <v>21</v>
      </c>
      <c r="AB22" s="20" t="str">
        <f>VLOOKUP(zadání!W11,zadání!$K$3:$L$8,2,0)</f>
        <v>Studio Sport</v>
      </c>
      <c r="AC22" s="19" t="str">
        <f>VLOOKUP(zadání!X11,zadání!$K$3:$L$8,2,0)</f>
        <v>Kometa C</v>
      </c>
      <c r="AD22" s="19" t="s">
        <v>21</v>
      </c>
      <c r="AE22" s="110" t="str">
        <f>VLOOKUP(zadání!Z11,zadání!$K$3:$L$8,2,0)</f>
        <v>Počernice A</v>
      </c>
    </row>
  </sheetData>
  <mergeCells count="32"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A1:M1"/>
    <mergeCell ref="B2:G2"/>
    <mergeCell ref="H2:M2"/>
    <mergeCell ref="B3:D3"/>
    <mergeCell ref="E3:G3"/>
    <mergeCell ref="H3:J3"/>
    <mergeCell ref="K3:M3"/>
    <mergeCell ref="B13:G13"/>
    <mergeCell ref="H13:M13"/>
    <mergeCell ref="B14:D14"/>
    <mergeCell ref="E14:G14"/>
    <mergeCell ref="H14:J14"/>
    <mergeCell ref="K14:M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topLeftCell="A2" workbookViewId="0">
      <selection activeCell="AK12" sqref="AK12:AN2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9. liga'!$A$2:$I$16,2,0)</f>
        <v>Orion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9. liga'!$A$2:$I$16,6,0)</f>
        <v>Vršovice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Orion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Vršovice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Orion G</v>
      </c>
      <c r="D7" s="245"/>
      <c r="E7" s="245"/>
      <c r="F7" s="245"/>
      <c r="G7" s="246"/>
      <c r="H7" s="245" t="str">
        <f>+B2</f>
        <v>Vršovice C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Orion G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9. liga'!$A$18</f>
        <v>9.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Vršovice C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9. liga'!$A$2:$I$16,2,0)</f>
        <v>Střešovice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9. liga'!$A$2:$I$16,6,0)</f>
        <v>Lvi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Střešovice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Lvi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Střešovice C</v>
      </c>
      <c r="D19" s="245"/>
      <c r="E19" s="245"/>
      <c r="F19" s="245"/>
      <c r="G19" s="246"/>
      <c r="H19" s="245" t="str">
        <f>+B14</f>
        <v>Lvi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Střešovice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9. liga'!$A$18</f>
        <v>9.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Lvi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9. liga'!$A$2:$I$16,2,0)</f>
        <v>Střešovice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9. liga'!$A$2:$I$16,6,0)</f>
        <v>Dansport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Střešovice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Dansport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Střešovice C</v>
      </c>
      <c r="D31" s="245"/>
      <c r="E31" s="245"/>
      <c r="F31" s="245"/>
      <c r="G31" s="246"/>
      <c r="H31" s="245" t="str">
        <f>+B26</f>
        <v>Dansport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Střešovice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9. liga'!$A$18</f>
        <v>9.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Dansport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9. liga'!$A$2:$I$16,2,0)</f>
        <v>Lvi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9. liga'!$A$2:$I$16,6,0)</f>
        <v>Počernice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Lvi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Počernice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Lvi D</v>
      </c>
      <c r="D43" s="245"/>
      <c r="E43" s="245"/>
      <c r="F43" s="245"/>
      <c r="G43" s="246"/>
      <c r="H43" s="245" t="str">
        <f>+B38</f>
        <v>Počernice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Lvi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9. liga'!$A$18</f>
        <v>9.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Počernice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9. liga'!$A$2:$I$16,2,0)</f>
        <v>Orion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9. liga'!$A$2:$I$16,6,0)</f>
        <v>Dansport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Orion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Dansport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Orion G</v>
      </c>
      <c r="D55" s="245"/>
      <c r="E55" s="245"/>
      <c r="F55" s="245"/>
      <c r="G55" s="246"/>
      <c r="H55" s="245" t="str">
        <f>+B50</f>
        <v>Dansport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Orion G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9. liga'!$A$18</f>
        <v>9.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Dansport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9. liga'!$A$2:$I$16,2,0)</f>
        <v>Vršovice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9. liga'!$A$2:$I$16,6,0)</f>
        <v>Počernice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Vršovice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Počernice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Vršovice C</v>
      </c>
      <c r="D67" s="245"/>
      <c r="E67" s="245"/>
      <c r="F67" s="245"/>
      <c r="G67" s="246"/>
      <c r="H67" s="245" t="str">
        <f>+B62</f>
        <v>Počernice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Vršovice C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9. liga'!$A$18</f>
        <v>9.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Počernice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9. liga'!$A$2:$I$16,2,0)</f>
        <v>Lvi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9. liga'!$A$2:$I$16,6,0)</f>
        <v>Orion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Lvi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Orion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Lvi D</v>
      </c>
      <c r="D79" s="245"/>
      <c r="E79" s="245"/>
      <c r="F79" s="245"/>
      <c r="G79" s="246"/>
      <c r="H79" s="245" t="str">
        <f>+B74</f>
        <v>Orion G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Lvi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9. liga'!$A$18</f>
        <v>9.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Orion G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9. liga'!$A$2:$I$16,2,0)</f>
        <v>Střešovice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9. liga'!$A$2:$I$16,6,0)</f>
        <v>Vršovice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Střešovice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Vršovice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Střešovice C</v>
      </c>
      <c r="D91" s="245"/>
      <c r="E91" s="245"/>
      <c r="F91" s="245"/>
      <c r="G91" s="246"/>
      <c r="H91" s="245" t="str">
        <f>+B86</f>
        <v>Vršovice C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Střešovice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9. liga'!$A$18</f>
        <v>9.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Vršovice C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9. liga'!$A$2:$I$16,2,0)</f>
        <v>Lvi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9. liga'!$A$2:$I$16,6,0)</f>
        <v>Dansport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Lvi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Dansport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Lvi D</v>
      </c>
      <c r="D103" s="245"/>
      <c r="E103" s="245"/>
      <c r="F103" s="245"/>
      <c r="G103" s="246"/>
      <c r="H103" s="245" t="str">
        <f>+B98</f>
        <v>Dansport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Lvi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9. liga'!$A$18</f>
        <v>9.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Dansport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9. liga'!$A$2:$I$16,2,0)</f>
        <v>Počernice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9. liga'!$A$2:$I$16,6,0)</f>
        <v>Střešovice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Počernice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Střešovice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Počernice B</v>
      </c>
      <c r="D115" s="245"/>
      <c r="E115" s="245"/>
      <c r="F115" s="245"/>
      <c r="G115" s="246"/>
      <c r="H115" s="245" t="str">
        <f>+B110</f>
        <v>Střešovice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Počernice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9. liga'!$A$18</f>
        <v>9.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Střešovice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9. liga'!$A$2:$I$16,2,0)</f>
        <v>Dansport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9. liga'!$A$2:$I$16,6,0)</f>
        <v>Vršovice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Dansport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Vršovice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Dansport D</v>
      </c>
      <c r="D127" s="245"/>
      <c r="E127" s="245"/>
      <c r="F127" s="245"/>
      <c r="G127" s="246"/>
      <c r="H127" s="245" t="str">
        <f>+B122</f>
        <v>Vršovice C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Dansport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9. liga'!$A$18</f>
        <v>9.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Vršovice C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9. liga'!$A$2:$I$16,2,0)</f>
        <v>Počernice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9. liga'!$A$2:$I$16,6,0)</f>
        <v>Orion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Počernice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Orion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Počernice B</v>
      </c>
      <c r="D139" s="245"/>
      <c r="E139" s="245"/>
      <c r="F139" s="245"/>
      <c r="G139" s="246"/>
      <c r="H139" s="245" t="str">
        <f>+B134</f>
        <v>Orion G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Počernice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9. liga'!$A$18</f>
        <v>9.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Orion G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9. liga'!$A$2:$I$16,2,0)</f>
        <v>Vršovice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9. liga'!$A$2:$I$16,6,0)</f>
        <v>Lvi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Vršovice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Lvi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Vršovice C</v>
      </c>
      <c r="D151" s="245"/>
      <c r="E151" s="245"/>
      <c r="F151" s="245"/>
      <c r="G151" s="246"/>
      <c r="H151" s="245" t="str">
        <f>+B146</f>
        <v>Lvi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Vršovice C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9. liga'!$A$18</f>
        <v>9.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Lvi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9. liga'!$A$2:$I$16,2,0)</f>
        <v>Orion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9. liga'!$A$2:$I$16,6,0)</f>
        <v>Střešovice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Orion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Střešovice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Orion G</v>
      </c>
      <c r="D163" s="245"/>
      <c r="E163" s="245"/>
      <c r="F163" s="245"/>
      <c r="G163" s="246"/>
      <c r="H163" s="245" t="str">
        <f>+B158</f>
        <v>Střešovice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Orion G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9. liga'!$A$18</f>
        <v>9.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Střešovice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9. liga'!$A$2:$I$16,2,0)</f>
        <v>Dansport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9. liga'!$A$2:$I$16,6,0)</f>
        <v>Počernice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Dansport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Počernice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Dansport D</v>
      </c>
      <c r="D175" s="245"/>
      <c r="E175" s="245"/>
      <c r="F175" s="245"/>
      <c r="G175" s="246"/>
      <c r="H175" s="245" t="str">
        <f>+B170</f>
        <v>Počernice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Dansport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9. liga'!$A$18</f>
        <v>9.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Počernice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Q16" sqref="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Kometa H</v>
      </c>
      <c r="C2" s="160"/>
      <c r="D2" s="160"/>
      <c r="E2" s="160"/>
      <c r="F2" s="159" t="str">
        <f>+A27</f>
        <v>Kometa G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2</v>
      </c>
      <c r="L2" s="71">
        <f>+N2+P2</f>
        <v>37</v>
      </c>
      <c r="M2" s="72">
        <f>+O2+Q2</f>
        <v>50</v>
      </c>
      <c r="N2" s="73">
        <v>23</v>
      </c>
      <c r="O2" s="74">
        <v>25</v>
      </c>
      <c r="P2" s="73">
        <v>14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Joky</v>
      </c>
      <c r="C3" s="158"/>
      <c r="D3" s="158"/>
      <c r="E3" s="158"/>
      <c r="F3" s="157" t="str">
        <f>+A25</f>
        <v>Počernice C</v>
      </c>
      <c r="G3" s="158"/>
      <c r="H3" s="158"/>
      <c r="I3" s="158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43</v>
      </c>
      <c r="M3" s="86">
        <f t="shared" si="2"/>
        <v>42</v>
      </c>
      <c r="N3" s="87">
        <v>25</v>
      </c>
      <c r="O3" s="88">
        <v>17</v>
      </c>
      <c r="P3" s="87">
        <v>18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Joky</v>
      </c>
      <c r="C4" s="158"/>
      <c r="D4" s="158"/>
      <c r="E4" s="158"/>
      <c r="F4" s="157" t="str">
        <f>+A31</f>
        <v>Mikulova H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38</v>
      </c>
      <c r="N4" s="87">
        <v>25</v>
      </c>
      <c r="O4" s="88">
        <v>19</v>
      </c>
      <c r="P4" s="87">
        <v>25</v>
      </c>
      <c r="Q4" s="88">
        <v>19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Počernice C</v>
      </c>
      <c r="C5" s="163"/>
      <c r="D5" s="163"/>
      <c r="E5" s="163"/>
      <c r="F5" s="157" t="str">
        <f>+A29</f>
        <v>Kunice C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43</v>
      </c>
      <c r="M5" s="86">
        <f t="shared" si="2"/>
        <v>50</v>
      </c>
      <c r="N5" s="87">
        <v>21</v>
      </c>
      <c r="O5" s="88">
        <v>25</v>
      </c>
      <c r="P5" s="87">
        <v>22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Kometa H</v>
      </c>
      <c r="C6" s="158"/>
      <c r="D6" s="158"/>
      <c r="E6" s="158"/>
      <c r="F6" s="162" t="str">
        <f>+A31</f>
        <v>Mikulova H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42</v>
      </c>
      <c r="M6" s="86">
        <f t="shared" si="2"/>
        <v>49</v>
      </c>
      <c r="N6" s="87">
        <v>26</v>
      </c>
      <c r="O6" s="88">
        <v>24</v>
      </c>
      <c r="P6" s="87">
        <v>16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G</v>
      </c>
      <c r="C7" s="163"/>
      <c r="D7" s="163"/>
      <c r="E7" s="163"/>
      <c r="F7" s="162" t="str">
        <f>+A29</f>
        <v>Kunice C</v>
      </c>
      <c r="G7" s="163"/>
      <c r="H7" s="163"/>
      <c r="I7" s="16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27</v>
      </c>
      <c r="N7" s="87">
        <v>25</v>
      </c>
      <c r="O7" s="88">
        <v>13</v>
      </c>
      <c r="P7" s="87">
        <v>25</v>
      </c>
      <c r="Q7" s="88">
        <v>14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Počernice C</v>
      </c>
      <c r="C8" s="163"/>
      <c r="D8" s="163"/>
      <c r="E8" s="163"/>
      <c r="F8" s="162" t="str">
        <f>+A23</f>
        <v>Kometa H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45</v>
      </c>
      <c r="M8" s="86">
        <f t="shared" si="2"/>
        <v>46</v>
      </c>
      <c r="N8" s="87">
        <v>25</v>
      </c>
      <c r="O8" s="88">
        <v>21</v>
      </c>
      <c r="P8" s="87">
        <v>20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Joky</v>
      </c>
      <c r="C9" s="163"/>
      <c r="D9" s="163"/>
      <c r="E9" s="163"/>
      <c r="F9" s="162" t="str">
        <f>+A27</f>
        <v>Kometa G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43</v>
      </c>
      <c r="M9" s="86">
        <f t="shared" si="2"/>
        <v>44</v>
      </c>
      <c r="N9" s="87">
        <v>25</v>
      </c>
      <c r="O9" s="88">
        <v>19</v>
      </c>
      <c r="P9" s="87">
        <v>18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Počernice C</v>
      </c>
      <c r="C10" s="158"/>
      <c r="D10" s="158"/>
      <c r="E10" s="158"/>
      <c r="F10" s="157" t="str">
        <f>+A31</f>
        <v>Mikulova H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32</v>
      </c>
      <c r="M10" s="86">
        <f t="shared" si="2"/>
        <v>50</v>
      </c>
      <c r="N10" s="87">
        <v>16</v>
      </c>
      <c r="O10" s="88">
        <v>25</v>
      </c>
      <c r="P10" s="87">
        <v>16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Kunice C</v>
      </c>
      <c r="C11" s="163"/>
      <c r="D11" s="163"/>
      <c r="E11" s="163"/>
      <c r="F11" s="162" t="str">
        <f>+A21</f>
        <v>Joky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37</v>
      </c>
      <c r="M11" s="86">
        <f t="shared" si="2"/>
        <v>50</v>
      </c>
      <c r="N11" s="87">
        <v>23</v>
      </c>
      <c r="O11" s="88">
        <v>25</v>
      </c>
      <c r="P11" s="87">
        <v>14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Mikulova H</v>
      </c>
      <c r="C12" s="163"/>
      <c r="D12" s="163"/>
      <c r="E12" s="163"/>
      <c r="F12" s="162" t="str">
        <f>+A27</f>
        <v>Kometa G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26</v>
      </c>
      <c r="M12" s="86">
        <f t="shared" si="2"/>
        <v>50</v>
      </c>
      <c r="N12" s="87">
        <v>13</v>
      </c>
      <c r="O12" s="88">
        <v>25</v>
      </c>
      <c r="P12" s="87">
        <v>13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Kunice C</v>
      </c>
      <c r="C13" s="165"/>
      <c r="D13" s="165"/>
      <c r="E13" s="166"/>
      <c r="F13" s="162" t="str">
        <f>+A23</f>
        <v>Kometa H</v>
      </c>
      <c r="G13" s="163"/>
      <c r="H13" s="163"/>
      <c r="I13" s="163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36</v>
      </c>
      <c r="N13" s="87">
        <v>25</v>
      </c>
      <c r="O13" s="88">
        <v>16</v>
      </c>
      <c r="P13" s="87">
        <v>25</v>
      </c>
      <c r="Q13" s="88">
        <v>20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G</v>
      </c>
      <c r="C14" s="165"/>
      <c r="D14" s="165"/>
      <c r="E14" s="166"/>
      <c r="F14" s="162" t="str">
        <f>+A25</f>
        <v>Počernice C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46</v>
      </c>
      <c r="M14" s="86">
        <f t="shared" si="2"/>
        <v>41</v>
      </c>
      <c r="N14" s="87">
        <v>21</v>
      </c>
      <c r="O14" s="88">
        <v>25</v>
      </c>
      <c r="P14" s="87">
        <v>25</v>
      </c>
      <c r="Q14" s="88">
        <v>16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Kometa H</v>
      </c>
      <c r="C15" s="163"/>
      <c r="D15" s="163"/>
      <c r="E15" s="163"/>
      <c r="F15" s="162" t="str">
        <f>+A21</f>
        <v>Joky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35</v>
      </c>
      <c r="M15" s="86">
        <f t="shared" si="2"/>
        <v>51</v>
      </c>
      <c r="N15" s="87">
        <v>11</v>
      </c>
      <c r="O15" s="88">
        <v>25</v>
      </c>
      <c r="P15" s="87">
        <v>24</v>
      </c>
      <c r="Q15" s="88">
        <v>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Mikulova H</v>
      </c>
      <c r="C16" s="168"/>
      <c r="D16" s="168"/>
      <c r="E16" s="168"/>
      <c r="F16" s="167" t="str">
        <f>+A29</f>
        <v>Kunice C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41</v>
      </c>
      <c r="M16" s="79">
        <f t="shared" si="2"/>
        <v>46</v>
      </c>
      <c r="N16" s="80">
        <v>25</v>
      </c>
      <c r="O16" s="81">
        <v>21</v>
      </c>
      <c r="P16" s="80">
        <v>16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+zadání!F2</f>
        <v>10. LIGA</v>
      </c>
      <c r="B18" s="170"/>
      <c r="C18" s="170"/>
      <c r="D18" s="171"/>
      <c r="E18" s="178" t="str">
        <f>+A21</f>
        <v>Joky</v>
      </c>
      <c r="F18" s="179"/>
      <c r="G18" s="180"/>
      <c r="H18" s="179" t="str">
        <f>+A23</f>
        <v>Kometa H</v>
      </c>
      <c r="I18" s="179"/>
      <c r="J18" s="179"/>
      <c r="K18" s="178" t="str">
        <f>+A25</f>
        <v>Počernice C</v>
      </c>
      <c r="L18" s="179"/>
      <c r="M18" s="180"/>
      <c r="N18" s="179" t="str">
        <f>+A27</f>
        <v>Kometa G</v>
      </c>
      <c r="O18" s="179"/>
      <c r="P18" s="179"/>
      <c r="Q18" s="178" t="str">
        <f>+A29</f>
        <v>Kunice C</v>
      </c>
      <c r="R18" s="179"/>
      <c r="S18" s="180"/>
      <c r="T18" s="179" t="str">
        <f>+A31</f>
        <v>Mikulova H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+zadání!F3</f>
        <v>Joky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07">
        <f>IF(W21+Y21=0,"",W21+SUM(AF21:AK21))</f>
        <v>12</v>
      </c>
      <c r="AA21" s="208"/>
      <c r="AB21" s="211">
        <f>+IF(E22&gt;G22,1,0)+IF(H22&gt;J22,1,0)+IF(K22&gt;M22,1,0)+IF(N22&gt;P22,1,0)+IF(Q22&gt;S22,1,0)+IF(T22&gt;V22,1,0)</f>
        <v>4</v>
      </c>
      <c r="AC21" s="213" t="str">
        <f>IFERROR(CONCATENATE(RANK(AE21,$AE$21:$AE$31),"."),"")</f>
        <v>2.</v>
      </c>
      <c r="AE21">
        <f>+Z21*1000000000+AB21*1000000+IFERROR(W21/Y21,10)*1000+IFERROR(W22/Y22,10)</f>
        <v>12004004001.209183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51</v>
      </c>
      <c r="I22" s="18" t="s">
        <v>0</v>
      </c>
      <c r="J22" s="27">
        <f>+L15</f>
        <v>35</v>
      </c>
      <c r="K22" s="18">
        <f>+L3</f>
        <v>43</v>
      </c>
      <c r="L22" s="18" t="s">
        <v>0</v>
      </c>
      <c r="M22" s="18">
        <f>+M3</f>
        <v>42</v>
      </c>
      <c r="N22" s="26">
        <f>+L9</f>
        <v>43</v>
      </c>
      <c r="O22" s="18" t="s">
        <v>0</v>
      </c>
      <c r="P22" s="27">
        <f>+M9</f>
        <v>44</v>
      </c>
      <c r="Q22" s="18">
        <f>+M11</f>
        <v>50</v>
      </c>
      <c r="R22" s="18" t="s">
        <v>0</v>
      </c>
      <c r="S22" s="18">
        <f>+L11</f>
        <v>37</v>
      </c>
      <c r="T22" s="26">
        <f>+L4</f>
        <v>50</v>
      </c>
      <c r="U22" s="18" t="s">
        <v>0</v>
      </c>
      <c r="V22" s="30">
        <f>+M4</f>
        <v>38</v>
      </c>
      <c r="W22" s="56">
        <f t="shared" ref="W22:W32" si="4">+E22+H22+K22+N22+Q22+T22</f>
        <v>237</v>
      </c>
      <c r="X22" s="57" t="s">
        <v>0</v>
      </c>
      <c r="Y22" s="58">
        <f t="shared" si="3"/>
        <v>196</v>
      </c>
      <c r="Z22" s="209"/>
      <c r="AA22" s="210"/>
      <c r="AB22" s="212"/>
      <c r="AC22" s="214"/>
    </row>
    <row r="23" spans="1:37" ht="21" customHeight="1" x14ac:dyDescent="0.35">
      <c r="A23" s="215" t="str">
        <f>+zadání!F4</f>
        <v>Kometa H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0</v>
      </c>
      <c r="O23" s="50" t="s">
        <v>0</v>
      </c>
      <c r="P23" s="51">
        <f>+K2</f>
        <v>2</v>
      </c>
      <c r="Q23" s="50">
        <f>+K13</f>
        <v>0</v>
      </c>
      <c r="R23" s="50" t="s">
        <v>0</v>
      </c>
      <c r="S23" s="50">
        <f>+J13</f>
        <v>2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2</v>
      </c>
      <c r="X23" s="50" t="s">
        <v>0</v>
      </c>
      <c r="Y23" s="51">
        <f t="shared" si="3"/>
        <v>8</v>
      </c>
      <c r="Z23" s="217">
        <f t="shared" ref="Z23" si="5">IF(W23+Y23=0,"",W23+SUM(AF23:AK23))</f>
        <v>3</v>
      </c>
      <c r="AA23" s="218"/>
      <c r="AB23" s="219">
        <f t="shared" ref="AB23" si="6">+IF(E24&gt;G24,1,0)+IF(H24&gt;J24,1,0)+IF(K24&gt;M24,1,0)+IF(N24&gt;P24,1,0)+IF(Q24&gt;S24,1,0)+IF(T24&gt;V24,1,0)</f>
        <v>1</v>
      </c>
      <c r="AC23" s="221" t="str">
        <f t="shared" ref="AC23" si="7">IFERROR(CONCATENATE(RANK(AE23,$AE$21:$AE$31),"."),"")</f>
        <v>5.</v>
      </c>
      <c r="AE23">
        <f>+Z23*1000000000+AB23*1000000+IFERROR(W23/Y23,10)*1000+IFERROR(W24/Y24,10)</f>
        <v>3001000250.8000002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35</v>
      </c>
      <c r="F24" s="45" t="s">
        <v>0</v>
      </c>
      <c r="G24" s="45">
        <f>+H22</f>
        <v>51</v>
      </c>
      <c r="H24" s="42"/>
      <c r="I24" s="43"/>
      <c r="J24" s="44"/>
      <c r="K24" s="45">
        <f>+M8</f>
        <v>46</v>
      </c>
      <c r="L24" s="45" t="s">
        <v>0</v>
      </c>
      <c r="M24" s="45">
        <f>+L8</f>
        <v>45</v>
      </c>
      <c r="N24" s="46">
        <f>+L2</f>
        <v>37</v>
      </c>
      <c r="O24" s="45" t="s">
        <v>0</v>
      </c>
      <c r="P24" s="47">
        <f>+M2</f>
        <v>50</v>
      </c>
      <c r="Q24" s="45">
        <f>+M13</f>
        <v>36</v>
      </c>
      <c r="R24" s="45" t="s">
        <v>0</v>
      </c>
      <c r="S24" s="45">
        <f>+L13</f>
        <v>50</v>
      </c>
      <c r="T24" s="46">
        <f>+L6</f>
        <v>42</v>
      </c>
      <c r="U24" s="45" t="s">
        <v>0</v>
      </c>
      <c r="V24" s="48">
        <f>+M6</f>
        <v>49</v>
      </c>
      <c r="W24" s="53">
        <f t="shared" si="4"/>
        <v>196</v>
      </c>
      <c r="X24" s="54" t="s">
        <v>0</v>
      </c>
      <c r="Y24" s="55">
        <f t="shared" si="3"/>
        <v>245</v>
      </c>
      <c r="Z24" s="209"/>
      <c r="AA24" s="210"/>
      <c r="AB24" s="220"/>
      <c r="AC24" s="222"/>
    </row>
    <row r="25" spans="1:37" ht="21" customHeight="1" x14ac:dyDescent="0.35">
      <c r="A25" s="223" t="str">
        <f>+zadání!F5</f>
        <v>Počernice C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3</v>
      </c>
      <c r="X25" s="36" t="s">
        <v>0</v>
      </c>
      <c r="Y25" s="65">
        <f t="shared" si="3"/>
        <v>7</v>
      </c>
      <c r="Z25" s="217">
        <f t="shared" ref="Z25" si="8">IF(W25+Y25=0,"",W25+SUM(AF25:AK25))</f>
        <v>3</v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>6.</v>
      </c>
      <c r="AE25">
        <f>+Z25*1000000000+AB25*1000000+IFERROR(W25/Y25,10)*1000+IFERROR(W26/Y26,10)</f>
        <v>3000000429.4352584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42</v>
      </c>
      <c r="F26" s="18" t="s">
        <v>0</v>
      </c>
      <c r="G26" s="18">
        <f>+K22</f>
        <v>43</v>
      </c>
      <c r="H26" s="26">
        <f>+M24</f>
        <v>45</v>
      </c>
      <c r="I26" s="18" t="s">
        <v>0</v>
      </c>
      <c r="J26" s="27">
        <f>+K24</f>
        <v>46</v>
      </c>
      <c r="K26" s="37"/>
      <c r="L26" s="35"/>
      <c r="M26" s="38"/>
      <c r="N26" s="26">
        <f>+M14</f>
        <v>41</v>
      </c>
      <c r="O26" s="18" t="s">
        <v>0</v>
      </c>
      <c r="P26" s="27">
        <f>+L14</f>
        <v>46</v>
      </c>
      <c r="Q26" s="18">
        <f>+L5</f>
        <v>43</v>
      </c>
      <c r="R26" s="18" t="s">
        <v>0</v>
      </c>
      <c r="S26" s="18">
        <f>+M5</f>
        <v>50</v>
      </c>
      <c r="T26" s="26">
        <f>+L10</f>
        <v>32</v>
      </c>
      <c r="U26" s="18" t="s">
        <v>0</v>
      </c>
      <c r="V26" s="30">
        <f>+M10</f>
        <v>50</v>
      </c>
      <c r="W26" s="56">
        <f t="shared" si="4"/>
        <v>203</v>
      </c>
      <c r="X26" s="57" t="s">
        <v>0</v>
      </c>
      <c r="Y26" s="58">
        <f t="shared" si="3"/>
        <v>235</v>
      </c>
      <c r="Z26" s="209"/>
      <c r="AA26" s="210"/>
      <c r="AB26" s="212"/>
      <c r="AC26" s="214"/>
    </row>
    <row r="27" spans="1:37" ht="21" customHeight="1" x14ac:dyDescent="0.35">
      <c r="A27" s="215" t="str">
        <f>+zadání!F6</f>
        <v>Kometa G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8</v>
      </c>
      <c r="X27" s="50" t="s">
        <v>0</v>
      </c>
      <c r="Y27" s="51">
        <f t="shared" si="3"/>
        <v>2</v>
      </c>
      <c r="Z27" s="217">
        <f t="shared" ref="Z27" si="11">IF(W27+Y27=0,"",W27+SUM(AF27:AK27))</f>
        <v>13</v>
      </c>
      <c r="AA27" s="218"/>
      <c r="AB27" s="219">
        <f t="shared" ref="AB27" si="12">+IF(E28&gt;G28,1,0)+IF(H28&gt;J28,1,0)+IF(K28&gt;M28,1,0)+IF(N28&gt;P28,1,0)+IF(Q28&gt;S28,1,0)+IF(T28&gt;V28,1,0)</f>
        <v>5</v>
      </c>
      <c r="AC27" s="221" t="str">
        <f t="shared" ref="AC27" si="13">IFERROR(CONCATENATE(RANK(AE27,$AE$21:$AE$31),"."),"")</f>
        <v>1.</v>
      </c>
      <c r="AE27">
        <f>+Z27*1000000000+AB27*1000000+IFERROR(W27/Y27,10)*1000+IFERROR(W28/Y28,10)</f>
        <v>13005004001.379311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44</v>
      </c>
      <c r="F28" s="45" t="s">
        <v>0</v>
      </c>
      <c r="G28" s="45">
        <f>+N22</f>
        <v>43</v>
      </c>
      <c r="H28" s="46">
        <f>+P24</f>
        <v>50</v>
      </c>
      <c r="I28" s="45" t="s">
        <v>0</v>
      </c>
      <c r="J28" s="47">
        <f>+N24</f>
        <v>37</v>
      </c>
      <c r="K28" s="45">
        <f>+P26</f>
        <v>46</v>
      </c>
      <c r="L28" s="45" t="s">
        <v>0</v>
      </c>
      <c r="M28" s="45">
        <f>+N26</f>
        <v>41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27</v>
      </c>
      <c r="T28" s="46">
        <f>+M12</f>
        <v>50</v>
      </c>
      <c r="U28" s="45" t="s">
        <v>0</v>
      </c>
      <c r="V28" s="48">
        <f>+L12</f>
        <v>26</v>
      </c>
      <c r="W28" s="53">
        <f t="shared" si="4"/>
        <v>240</v>
      </c>
      <c r="X28" s="54" t="s">
        <v>0</v>
      </c>
      <c r="Y28" s="55">
        <f t="shared" si="3"/>
        <v>174</v>
      </c>
      <c r="Z28" s="209"/>
      <c r="AA28" s="210"/>
      <c r="AB28" s="220"/>
      <c r="AC28" s="222"/>
    </row>
    <row r="29" spans="1:37" ht="21" customHeight="1" x14ac:dyDescent="0.35">
      <c r="A29" s="229" t="str">
        <f>+zadání!F7</f>
        <v>Kunice C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2</v>
      </c>
      <c r="H29" s="64">
        <f>+S23</f>
        <v>2</v>
      </c>
      <c r="I29" s="36" t="s">
        <v>0</v>
      </c>
      <c r="J29" s="65">
        <f>+Q23</f>
        <v>0</v>
      </c>
      <c r="K29" s="36">
        <f>+S25</f>
        <v>2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5</v>
      </c>
      <c r="X29" s="36" t="s">
        <v>0</v>
      </c>
      <c r="Y29" s="65">
        <f t="shared" si="3"/>
        <v>5</v>
      </c>
      <c r="Z29" s="217">
        <f t="shared" ref="Z29" si="14">IF(W29+Y29=0,"",W29+SUM(AF29:AK29))</f>
        <v>8</v>
      </c>
      <c r="AA29" s="218"/>
      <c r="AB29" s="212">
        <f t="shared" ref="AB29" si="15">+IF(E30&gt;G30,1,0)+IF(H30&gt;J30,1,0)+IF(K30&gt;M30,1,0)+IF(N30&gt;P30,1,0)+IF(Q30&gt;S30,1,0)+IF(T30&gt;V30,1,0)</f>
        <v>3</v>
      </c>
      <c r="AC29" s="214" t="str">
        <f t="shared" ref="AC29" si="16">IFERROR(CONCATENATE(RANK(AE29,$AE$21:$AE$31),"."),"")</f>
        <v>3.</v>
      </c>
      <c r="AE29">
        <f>+Z29*1000000000+AB29*1000000+IFERROR(W29/Y29,10)*1000+IFERROR(W30/Y30,10)</f>
        <v>8003001000.954545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37</v>
      </c>
      <c r="F30" s="45" t="s">
        <v>0</v>
      </c>
      <c r="G30" s="45">
        <f>+Q22</f>
        <v>50</v>
      </c>
      <c r="H30" s="46">
        <f>+S24</f>
        <v>50</v>
      </c>
      <c r="I30" s="45" t="s">
        <v>0</v>
      </c>
      <c r="J30" s="47">
        <f>+Q24</f>
        <v>36</v>
      </c>
      <c r="K30" s="45">
        <f>+S26</f>
        <v>50</v>
      </c>
      <c r="L30" s="45" t="s">
        <v>0</v>
      </c>
      <c r="M30" s="45">
        <f>+Q26</f>
        <v>43</v>
      </c>
      <c r="N30" s="46">
        <f>+S28</f>
        <v>27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46</v>
      </c>
      <c r="U30" s="45" t="s">
        <v>0</v>
      </c>
      <c r="V30" s="48">
        <f>+L16</f>
        <v>41</v>
      </c>
      <c r="W30" s="53">
        <f t="shared" si="4"/>
        <v>210</v>
      </c>
      <c r="X30" s="54" t="s">
        <v>0</v>
      </c>
      <c r="Y30" s="55">
        <f t="shared" si="3"/>
        <v>220</v>
      </c>
      <c r="Z30" s="209"/>
      <c r="AA30" s="210"/>
      <c r="AB30" s="220"/>
      <c r="AC30" s="222"/>
    </row>
    <row r="31" spans="1:37" ht="21" customHeight="1" x14ac:dyDescent="0.35">
      <c r="A31" s="229" t="str">
        <f>+zadání!F8</f>
        <v>Mikulova H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4</v>
      </c>
      <c r="X31" s="50" t="s">
        <v>0</v>
      </c>
      <c r="Y31" s="51">
        <f t="shared" si="3"/>
        <v>6</v>
      </c>
      <c r="Z31" s="217">
        <f t="shared" ref="Z31" si="17">IF(W31+Y31=0,"",W31+SUM(AF31:AK31))</f>
        <v>6</v>
      </c>
      <c r="AA31" s="218"/>
      <c r="AB31" s="212">
        <f t="shared" ref="AB31" si="18">+IF(E32&gt;G32,1,0)+IF(H32&gt;J32,1,0)+IF(K32&gt;M32,1,0)+IF(N32&gt;P32,1,0)+IF(Q32&gt;S32,1,0)+IF(T32&gt;V32,1,0)</f>
        <v>2</v>
      </c>
      <c r="AC31" s="214" t="str">
        <f t="shared" ref="AC31" si="19">IFERROR(CONCATENATE(RANK(AE31,$AE$21:$AE$31),"."),"")</f>
        <v>4.</v>
      </c>
      <c r="AE31">
        <f>+Z31*1000000000+AB31*1000000+IFERROR(W31/Y31,10)*1000+IFERROR(W32/Y32,10)</f>
        <v>6002000667.5939398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38</v>
      </c>
      <c r="F32" s="19" t="s">
        <v>0</v>
      </c>
      <c r="G32" s="19">
        <f>+T22</f>
        <v>50</v>
      </c>
      <c r="H32" s="21">
        <f>+V24</f>
        <v>49</v>
      </c>
      <c r="I32" s="19" t="s">
        <v>0</v>
      </c>
      <c r="J32" s="20">
        <f>+T24</f>
        <v>42</v>
      </c>
      <c r="K32" s="19">
        <f>+V26</f>
        <v>50</v>
      </c>
      <c r="L32" s="19" t="s">
        <v>0</v>
      </c>
      <c r="M32" s="19">
        <f>+T26</f>
        <v>32</v>
      </c>
      <c r="N32" s="21">
        <f>+V28</f>
        <v>26</v>
      </c>
      <c r="O32" s="19" t="s">
        <v>0</v>
      </c>
      <c r="P32" s="20">
        <f>+T28</f>
        <v>50</v>
      </c>
      <c r="Q32" s="19">
        <f>+V30</f>
        <v>41</v>
      </c>
      <c r="R32" s="19" t="s">
        <v>0</v>
      </c>
      <c r="S32" s="19">
        <f>+T30</f>
        <v>46</v>
      </c>
      <c r="T32" s="33"/>
      <c r="U32" s="32"/>
      <c r="V32" s="34"/>
      <c r="W32" s="61">
        <f t="shared" si="4"/>
        <v>204</v>
      </c>
      <c r="X32" s="62" t="s">
        <v>0</v>
      </c>
      <c r="Y32" s="63">
        <f t="shared" si="3"/>
        <v>220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10. liga'!$A$2:$I$16,2,0)</f>
        <v>Kometa H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10. liga'!$A$2:$I$16,6,0)</f>
        <v>Kometa G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Kometa H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Kometa G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Kometa H</v>
      </c>
      <c r="D7" s="245"/>
      <c r="E7" s="245"/>
      <c r="F7" s="245"/>
      <c r="G7" s="246"/>
      <c r="H7" s="245" t="str">
        <f>+B2</f>
        <v>Kometa G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Kometa H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10. liga'!$A$18</f>
        <v>10.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Kometa G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10. liga'!$A$2:$I$16,2,0)</f>
        <v>Joky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10. liga'!$A$2:$I$16,6,0)</f>
        <v>Počernice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Joky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Počernice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Joky</v>
      </c>
      <c r="D19" s="245"/>
      <c r="E19" s="245"/>
      <c r="F19" s="245"/>
      <c r="G19" s="246"/>
      <c r="H19" s="245" t="str">
        <f>+B14</f>
        <v>Počernice C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Joky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10. liga'!$A$18</f>
        <v>10.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Počernice C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10. liga'!$A$2:$I$16,2,0)</f>
        <v>Joky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10. liga'!$A$2:$I$16,6,0)</f>
        <v>Mikulova H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Joky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Mikulova H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Joky</v>
      </c>
      <c r="D31" s="245"/>
      <c r="E31" s="245"/>
      <c r="F31" s="245"/>
      <c r="G31" s="246"/>
      <c r="H31" s="245" t="str">
        <f>+B26</f>
        <v>Mikulova H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Joky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10. liga'!$A$18</f>
        <v>10.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Mikulova H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10. liga'!$A$2:$I$16,2,0)</f>
        <v>Počernice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10. liga'!$A$2:$I$16,6,0)</f>
        <v>Kunice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Počernice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Kunice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Počernice C</v>
      </c>
      <c r="D43" s="245"/>
      <c r="E43" s="245"/>
      <c r="F43" s="245"/>
      <c r="G43" s="246"/>
      <c r="H43" s="245" t="str">
        <f>+B38</f>
        <v>Kunice C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Počernice C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10. liga'!$A$18</f>
        <v>10.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Kunice C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10. liga'!$A$2:$I$16,2,0)</f>
        <v>Kometa H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10. liga'!$A$2:$I$16,6,0)</f>
        <v>Mikulova H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Kometa H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Mikulova H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Kometa H</v>
      </c>
      <c r="D55" s="245"/>
      <c r="E55" s="245"/>
      <c r="F55" s="245"/>
      <c r="G55" s="246"/>
      <c r="H55" s="245" t="str">
        <f>+B50</f>
        <v>Mikulova H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Kometa H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10. liga'!$A$18</f>
        <v>10.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Mikulova H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10. liga'!$A$2:$I$16,2,0)</f>
        <v>Kometa G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10. liga'!$A$2:$I$16,6,0)</f>
        <v>Kunice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Kometa G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Kunice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Kometa G</v>
      </c>
      <c r="D67" s="245"/>
      <c r="E67" s="245"/>
      <c r="F67" s="245"/>
      <c r="G67" s="246"/>
      <c r="H67" s="245" t="str">
        <f>+B62</f>
        <v>Kunice C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Kometa G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10. liga'!$A$18</f>
        <v>10.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Kunice C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10. liga'!$A$2:$I$16,2,0)</f>
        <v>Počernice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10. liga'!$A$2:$I$16,6,0)</f>
        <v>Kometa H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Počernice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Kometa H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Počernice C</v>
      </c>
      <c r="D79" s="245"/>
      <c r="E79" s="245"/>
      <c r="F79" s="245"/>
      <c r="G79" s="246"/>
      <c r="H79" s="245" t="str">
        <f>+B74</f>
        <v>Kometa H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Počernice C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10. liga'!$A$18</f>
        <v>10.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Kometa H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10. liga'!$A$2:$I$16,2,0)</f>
        <v>Joky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10. liga'!$A$2:$I$16,6,0)</f>
        <v>Kometa G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Joky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Kometa G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Joky</v>
      </c>
      <c r="D91" s="245"/>
      <c r="E91" s="245"/>
      <c r="F91" s="245"/>
      <c r="G91" s="246"/>
      <c r="H91" s="245" t="str">
        <f>+B86</f>
        <v>Kometa G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Joky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10. liga'!$A$18</f>
        <v>10.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Kometa G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10. liga'!$A$2:$I$16,2,0)</f>
        <v>Počernice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10. liga'!$A$2:$I$16,6,0)</f>
        <v>Mikulova H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Počernice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Mikulova H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Počernice C</v>
      </c>
      <c r="D103" s="245"/>
      <c r="E103" s="245"/>
      <c r="F103" s="245"/>
      <c r="G103" s="246"/>
      <c r="H103" s="245" t="str">
        <f>+B98</f>
        <v>Mikulova H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Počernice C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10. liga'!$A$18</f>
        <v>10.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Mikulova H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10. liga'!$A$2:$I$16,2,0)</f>
        <v>Kunice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10. liga'!$A$2:$I$16,6,0)</f>
        <v>Joky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Kunice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Joky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Kunice C</v>
      </c>
      <c r="D115" s="245"/>
      <c r="E115" s="245"/>
      <c r="F115" s="245"/>
      <c r="G115" s="246"/>
      <c r="H115" s="245" t="str">
        <f>+B110</f>
        <v>Joky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Kunice C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10. liga'!$A$18</f>
        <v>10.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Joky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10. liga'!$A$2:$I$16,2,0)</f>
        <v>Mikulova H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10. liga'!$A$2:$I$16,6,0)</f>
        <v>Kometa G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Mikulova H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Kometa G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Mikulova H</v>
      </c>
      <c r="D127" s="245"/>
      <c r="E127" s="245"/>
      <c r="F127" s="245"/>
      <c r="G127" s="246"/>
      <c r="H127" s="245" t="str">
        <f>+B122</f>
        <v>Kometa G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Mikulova H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10. liga'!$A$18</f>
        <v>10.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Kometa G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10. liga'!$A$2:$I$16,2,0)</f>
        <v>Kunice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10. liga'!$A$2:$I$16,6,0)</f>
        <v>Kometa H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Kunice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Kometa H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Kunice C</v>
      </c>
      <c r="D139" s="245"/>
      <c r="E139" s="245"/>
      <c r="F139" s="245"/>
      <c r="G139" s="246"/>
      <c r="H139" s="245" t="str">
        <f>+B134</f>
        <v>Kometa H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Kunice C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10. liga'!$A$18</f>
        <v>10.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Kometa H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10. liga'!$A$2:$I$16,2,0)</f>
        <v>Kometa G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10. liga'!$A$2:$I$16,6,0)</f>
        <v>Počernice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Kometa G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Počernice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Kometa G</v>
      </c>
      <c r="D151" s="245"/>
      <c r="E151" s="245"/>
      <c r="F151" s="245"/>
      <c r="G151" s="246"/>
      <c r="H151" s="245" t="str">
        <f>+B146</f>
        <v>Počernice C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Kometa G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10. liga'!$A$18</f>
        <v>10.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Počernice C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10. liga'!$A$2:$I$16,2,0)</f>
        <v>Kometa H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10. liga'!$A$2:$I$16,6,0)</f>
        <v>Joky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Kometa H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Joky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Kometa H</v>
      </c>
      <c r="D163" s="245"/>
      <c r="E163" s="245"/>
      <c r="F163" s="245"/>
      <c r="G163" s="246"/>
      <c r="H163" s="245" t="str">
        <f>+B158</f>
        <v>Joky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Kometa H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10. liga'!$A$18</f>
        <v>10.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Joky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10. liga'!$A$2:$I$16,2,0)</f>
        <v>Mikulova H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10. liga'!$A$2:$I$16,6,0)</f>
        <v>Kunice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Mikulova H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Kunice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Mikulova H</v>
      </c>
      <c r="D175" s="245"/>
      <c r="E175" s="245"/>
      <c r="F175" s="245"/>
      <c r="G175" s="246"/>
      <c r="H175" s="245" t="str">
        <f>+B170</f>
        <v>Kunice C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Mikulova H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10. liga'!$A$18</f>
        <v>10.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Kunice C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zoomScale="90" zoomScaleNormal="90" workbookViewId="0">
      <selection activeCell="Q32" sqref="Q3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Vršovice B</v>
      </c>
      <c r="C2" s="160"/>
      <c r="D2" s="160"/>
      <c r="E2" s="160"/>
      <c r="F2" s="159" t="str">
        <f>+A27</f>
        <v>Dansport A</v>
      </c>
      <c r="G2" s="160"/>
      <c r="H2" s="160"/>
      <c r="I2" s="160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31</v>
      </c>
      <c r="N2" s="73">
        <v>25</v>
      </c>
      <c r="O2" s="74">
        <v>14</v>
      </c>
      <c r="P2" s="73">
        <v>25</v>
      </c>
      <c r="Q2" s="74">
        <v>17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Olymp A</v>
      </c>
      <c r="C3" s="158"/>
      <c r="D3" s="158"/>
      <c r="E3" s="158"/>
      <c r="F3" s="157" t="str">
        <f>+A25</f>
        <v>Mikulova B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39</v>
      </c>
      <c r="N3" s="87">
        <v>25</v>
      </c>
      <c r="O3" s="88">
        <v>21</v>
      </c>
      <c r="P3" s="87">
        <v>25</v>
      </c>
      <c r="Q3" s="88">
        <v>18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Olymp A</v>
      </c>
      <c r="C4" s="158"/>
      <c r="D4" s="158"/>
      <c r="E4" s="158"/>
      <c r="F4" s="157" t="str">
        <f>+A31</f>
        <v>Slavia A</v>
      </c>
      <c r="G4" s="158"/>
      <c r="H4" s="158"/>
      <c r="I4" s="158"/>
      <c r="J4" s="83">
        <f t="shared" si="0"/>
        <v>1</v>
      </c>
      <c r="K4" s="84">
        <f t="shared" si="1"/>
        <v>1</v>
      </c>
      <c r="L4" s="85">
        <f t="shared" si="2"/>
        <v>42</v>
      </c>
      <c r="M4" s="86">
        <f t="shared" si="2"/>
        <v>39</v>
      </c>
      <c r="N4" s="87">
        <v>25</v>
      </c>
      <c r="O4" s="88">
        <v>14</v>
      </c>
      <c r="P4" s="87">
        <v>17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Mikulova B</v>
      </c>
      <c r="C5" s="163"/>
      <c r="D5" s="163"/>
      <c r="E5" s="163"/>
      <c r="F5" s="157" t="str">
        <f>+A29</f>
        <v>Kometa A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35</v>
      </c>
      <c r="N5" s="87">
        <v>25</v>
      </c>
      <c r="O5" s="88">
        <v>22</v>
      </c>
      <c r="P5" s="87">
        <v>25</v>
      </c>
      <c r="Q5" s="88">
        <v>13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Vršovice B</v>
      </c>
      <c r="C6" s="158"/>
      <c r="D6" s="158"/>
      <c r="E6" s="158"/>
      <c r="F6" s="162" t="str">
        <f>+A31</f>
        <v>Slavia A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40</v>
      </c>
      <c r="N6" s="87">
        <v>25</v>
      </c>
      <c r="O6" s="88">
        <v>22</v>
      </c>
      <c r="P6" s="87">
        <v>25</v>
      </c>
      <c r="Q6" s="88">
        <v>18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Dansport A</v>
      </c>
      <c r="C7" s="163"/>
      <c r="D7" s="163"/>
      <c r="E7" s="163"/>
      <c r="F7" s="162" t="str">
        <f>+A29</f>
        <v>Kometa 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47</v>
      </c>
      <c r="M7" s="86">
        <f t="shared" si="2"/>
        <v>48</v>
      </c>
      <c r="N7" s="87">
        <v>22</v>
      </c>
      <c r="O7" s="88">
        <v>25</v>
      </c>
      <c r="P7" s="87">
        <v>25</v>
      </c>
      <c r="Q7" s="88">
        <v>23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Mikulova B</v>
      </c>
      <c r="C8" s="163"/>
      <c r="D8" s="163"/>
      <c r="E8" s="163"/>
      <c r="F8" s="162" t="str">
        <f>+A23</f>
        <v>Vršovice B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46</v>
      </c>
      <c r="M8" s="86">
        <f t="shared" si="2"/>
        <v>47</v>
      </c>
      <c r="N8" s="87">
        <v>25</v>
      </c>
      <c r="O8" s="88">
        <v>22</v>
      </c>
      <c r="P8" s="87">
        <v>21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Olymp A</v>
      </c>
      <c r="C9" s="163"/>
      <c r="D9" s="163"/>
      <c r="E9" s="163"/>
      <c r="F9" s="162" t="str">
        <f>+A27</f>
        <v>Dansport A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34</v>
      </c>
      <c r="N9" s="87">
        <v>25</v>
      </c>
      <c r="O9" s="88">
        <v>17</v>
      </c>
      <c r="P9" s="87">
        <v>25</v>
      </c>
      <c r="Q9" s="88">
        <v>17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Mikulova B</v>
      </c>
      <c r="C10" s="158"/>
      <c r="D10" s="158"/>
      <c r="E10" s="158"/>
      <c r="F10" s="157" t="str">
        <f>+A31</f>
        <v>Slavia A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43</v>
      </c>
      <c r="N10" s="87">
        <v>25</v>
      </c>
      <c r="O10" s="88">
        <v>21</v>
      </c>
      <c r="P10" s="87">
        <v>25</v>
      </c>
      <c r="Q10" s="88">
        <v>22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Kometa A</v>
      </c>
      <c r="C11" s="163"/>
      <c r="D11" s="163"/>
      <c r="E11" s="163"/>
      <c r="F11" s="162" t="str">
        <f>+A21</f>
        <v>Olymp A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24</v>
      </c>
      <c r="M11" s="86">
        <f t="shared" si="2"/>
        <v>50</v>
      </c>
      <c r="N11" s="87">
        <v>8</v>
      </c>
      <c r="O11" s="88">
        <v>25</v>
      </c>
      <c r="P11" s="87">
        <v>16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Slavia A</v>
      </c>
      <c r="C12" s="163"/>
      <c r="D12" s="163"/>
      <c r="E12" s="163"/>
      <c r="F12" s="162" t="str">
        <f>+A27</f>
        <v>Dansport A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41</v>
      </c>
      <c r="N12" s="87">
        <v>25</v>
      </c>
      <c r="O12" s="88">
        <v>21</v>
      </c>
      <c r="P12" s="87">
        <v>25</v>
      </c>
      <c r="Q12" s="88">
        <v>20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Kometa A</v>
      </c>
      <c r="C13" s="165"/>
      <c r="D13" s="165"/>
      <c r="E13" s="166"/>
      <c r="F13" s="162" t="str">
        <f>+A23</f>
        <v>Vršovice B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41</v>
      </c>
      <c r="M13" s="86">
        <f t="shared" si="2"/>
        <v>50</v>
      </c>
      <c r="N13" s="87">
        <v>23</v>
      </c>
      <c r="O13" s="88">
        <v>25</v>
      </c>
      <c r="P13" s="87">
        <v>18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Dansport A</v>
      </c>
      <c r="C14" s="165"/>
      <c r="D14" s="165"/>
      <c r="E14" s="166"/>
      <c r="F14" s="162" t="str">
        <f>+A25</f>
        <v>Mikulova B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39</v>
      </c>
      <c r="M14" s="86">
        <f t="shared" si="2"/>
        <v>45</v>
      </c>
      <c r="N14" s="87">
        <v>14</v>
      </c>
      <c r="O14" s="88">
        <v>25</v>
      </c>
      <c r="P14" s="87">
        <v>25</v>
      </c>
      <c r="Q14" s="88">
        <v>20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Vršovice B</v>
      </c>
      <c r="C15" s="163"/>
      <c r="D15" s="163"/>
      <c r="E15" s="163"/>
      <c r="F15" s="162" t="str">
        <f>+A21</f>
        <v>Olymp A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41</v>
      </c>
      <c r="M15" s="86">
        <f t="shared" si="2"/>
        <v>42</v>
      </c>
      <c r="N15" s="87">
        <v>25</v>
      </c>
      <c r="O15" s="88">
        <v>17</v>
      </c>
      <c r="P15" s="87">
        <v>16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Slavia A</v>
      </c>
      <c r="C16" s="168"/>
      <c r="D16" s="168"/>
      <c r="E16" s="168"/>
      <c r="F16" s="167" t="str">
        <f>+A29</f>
        <v>Kometa A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45</v>
      </c>
      <c r="M16" s="79">
        <f t="shared" si="2"/>
        <v>46</v>
      </c>
      <c r="N16" s="80">
        <v>20</v>
      </c>
      <c r="O16" s="81">
        <v>25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+zadání!F11</f>
        <v>1. LIGA</v>
      </c>
      <c r="B18" s="170"/>
      <c r="C18" s="170"/>
      <c r="D18" s="171"/>
      <c r="E18" s="178" t="str">
        <f>+A21</f>
        <v>Olymp A</v>
      </c>
      <c r="F18" s="179"/>
      <c r="G18" s="180"/>
      <c r="H18" s="179" t="str">
        <f>+A23</f>
        <v>Vršovice B</v>
      </c>
      <c r="I18" s="179"/>
      <c r="J18" s="179"/>
      <c r="K18" s="178" t="str">
        <f>+A25</f>
        <v>Mikulova B</v>
      </c>
      <c r="L18" s="179"/>
      <c r="M18" s="180"/>
      <c r="N18" s="179" t="str">
        <f>+A27</f>
        <v>Dansport A</v>
      </c>
      <c r="O18" s="179"/>
      <c r="P18" s="179"/>
      <c r="Q18" s="178" t="str">
        <f>+A29</f>
        <v>Kometa A</v>
      </c>
      <c r="R18" s="179"/>
      <c r="S18" s="180"/>
      <c r="T18" s="179" t="str">
        <f>+A31</f>
        <v>Slavia A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+zadání!F12</f>
        <v>Olymp A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07">
        <f>IF(W21+Y21=0,"",W21+SUM(AF21:AK21))</f>
        <v>13</v>
      </c>
      <c r="AA21" s="208"/>
      <c r="AB21" s="211">
        <f>+IF(E22&gt;G22,1,0)+IF(H22&gt;J22,1,0)+IF(K22&gt;M22,1,0)+IF(N22&gt;P22,1,0)+IF(Q22&gt;S22,1,0)+IF(T22&gt;V22,1,0)</f>
        <v>5</v>
      </c>
      <c r="AC21" s="213" t="str">
        <f>IFERROR(CONCATENATE(RANK(AE21,$AE$21:$AE$31),"."),"")</f>
        <v>1.</v>
      </c>
      <c r="AE21">
        <f>+Z21*1000000000+AB21*1000000+IFERROR(W21/Y21,10)*1000+IFERROR(W22/Y22,10)</f>
        <v>13005004001.322035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42</v>
      </c>
      <c r="I22" s="18" t="s">
        <v>0</v>
      </c>
      <c r="J22" s="27">
        <f>+L15</f>
        <v>41</v>
      </c>
      <c r="K22" s="18">
        <f>+L3</f>
        <v>50</v>
      </c>
      <c r="L22" s="18" t="s">
        <v>0</v>
      </c>
      <c r="M22" s="18">
        <f>+M3</f>
        <v>39</v>
      </c>
      <c r="N22" s="26">
        <f>+L9</f>
        <v>50</v>
      </c>
      <c r="O22" s="18" t="s">
        <v>0</v>
      </c>
      <c r="P22" s="27">
        <f>+M9</f>
        <v>34</v>
      </c>
      <c r="Q22" s="18">
        <f>+M11</f>
        <v>50</v>
      </c>
      <c r="R22" s="18" t="s">
        <v>0</v>
      </c>
      <c r="S22" s="18">
        <f>+L11</f>
        <v>24</v>
      </c>
      <c r="T22" s="26">
        <f>+L4</f>
        <v>42</v>
      </c>
      <c r="U22" s="18" t="s">
        <v>0</v>
      </c>
      <c r="V22" s="30">
        <f>+M4</f>
        <v>39</v>
      </c>
      <c r="W22" s="56">
        <f t="shared" ref="W22:W32" si="4">+E22+H22+K22+N22+Q22+T22</f>
        <v>234</v>
      </c>
      <c r="X22" s="57" t="s">
        <v>0</v>
      </c>
      <c r="Y22" s="58">
        <f t="shared" si="3"/>
        <v>177</v>
      </c>
      <c r="Z22" s="209"/>
      <c r="AA22" s="210"/>
      <c r="AB22" s="212"/>
      <c r="AC22" s="214"/>
    </row>
    <row r="23" spans="1:37" ht="21" customHeight="1" x14ac:dyDescent="0.35">
      <c r="A23" s="215" t="str">
        <f>+zadání!F13</f>
        <v>Vršovice B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8</v>
      </c>
      <c r="X23" s="50" t="s">
        <v>0</v>
      </c>
      <c r="Y23" s="51">
        <f t="shared" si="3"/>
        <v>2</v>
      </c>
      <c r="Z23" s="217">
        <f t="shared" ref="Z23" si="5">IF(W23+Y23=0,"",W23+SUM(AF23:AK23))</f>
        <v>12</v>
      </c>
      <c r="AA23" s="218"/>
      <c r="AB23" s="219">
        <f t="shared" ref="AB23" si="6">+IF(E24&gt;G24,1,0)+IF(H24&gt;J24,1,0)+IF(K24&gt;M24,1,0)+IF(N24&gt;P24,1,0)+IF(Q24&gt;S24,1,0)+IF(T24&gt;V24,1,0)</f>
        <v>4</v>
      </c>
      <c r="AC23" s="221" t="str">
        <f t="shared" ref="AC23" si="7">IFERROR(CONCATENATE(RANK(AE23,$AE$21:$AE$31),"."),"")</f>
        <v>2.</v>
      </c>
      <c r="AE23">
        <f>+Z23*1000000000+AB23*1000000+IFERROR(W23/Y23,10)*1000+IFERROR(W24/Y24,10)</f>
        <v>12004004001.190001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41</v>
      </c>
      <c r="F24" s="45" t="s">
        <v>0</v>
      </c>
      <c r="G24" s="45">
        <f>+H22</f>
        <v>42</v>
      </c>
      <c r="H24" s="42"/>
      <c r="I24" s="43"/>
      <c r="J24" s="44"/>
      <c r="K24" s="45">
        <f>+M8</f>
        <v>47</v>
      </c>
      <c r="L24" s="45" t="s">
        <v>0</v>
      </c>
      <c r="M24" s="45">
        <f>+L8</f>
        <v>46</v>
      </c>
      <c r="N24" s="46">
        <f>+L2</f>
        <v>50</v>
      </c>
      <c r="O24" s="45" t="s">
        <v>0</v>
      </c>
      <c r="P24" s="47">
        <f>+M2</f>
        <v>31</v>
      </c>
      <c r="Q24" s="45">
        <f>+M13</f>
        <v>50</v>
      </c>
      <c r="R24" s="45" t="s">
        <v>0</v>
      </c>
      <c r="S24" s="45">
        <f>+L13</f>
        <v>41</v>
      </c>
      <c r="T24" s="46">
        <f>+L6</f>
        <v>50</v>
      </c>
      <c r="U24" s="45" t="s">
        <v>0</v>
      </c>
      <c r="V24" s="48">
        <f>+M6</f>
        <v>40</v>
      </c>
      <c r="W24" s="53">
        <f t="shared" si="4"/>
        <v>238</v>
      </c>
      <c r="X24" s="54" t="s">
        <v>0</v>
      </c>
      <c r="Y24" s="55">
        <f t="shared" si="3"/>
        <v>200</v>
      </c>
      <c r="Z24" s="209"/>
      <c r="AA24" s="210"/>
      <c r="AB24" s="220"/>
      <c r="AC24" s="222"/>
    </row>
    <row r="25" spans="1:37" ht="21" customHeight="1" x14ac:dyDescent="0.35">
      <c r="A25" s="223" t="str">
        <f>+zadání!F14</f>
        <v>Mikulova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6</v>
      </c>
      <c r="X25" s="36" t="s">
        <v>0</v>
      </c>
      <c r="Y25" s="65">
        <f t="shared" si="3"/>
        <v>4</v>
      </c>
      <c r="Z25" s="217">
        <f t="shared" ref="Z25" si="8">IF(W25+Y25=0,"",W25+SUM(AF25:AK25))</f>
        <v>9</v>
      </c>
      <c r="AA25" s="218"/>
      <c r="AB25" s="212">
        <f t="shared" ref="AB25" si="9">+IF(E26&gt;G26,1,0)+IF(H26&gt;J26,1,0)+IF(K26&gt;M26,1,0)+IF(N26&gt;P26,1,0)+IF(Q26&gt;S26,1,0)+IF(T26&gt;V26,1,0)</f>
        <v>3</v>
      </c>
      <c r="AC25" s="214" t="str">
        <f t="shared" ref="AC25" si="10">IFERROR(CONCATENATE(RANK(AE25,$AE$21:$AE$31),"."),"")</f>
        <v>3.</v>
      </c>
      <c r="AE25">
        <f>+Z25*1000000000+AB25*1000000+IFERROR(W25/Y25,10)*1000+IFERROR(W26/Y26,10)</f>
        <v>9003001501.0747662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39</v>
      </c>
      <c r="F26" s="18" t="s">
        <v>0</v>
      </c>
      <c r="G26" s="18">
        <f>+K22</f>
        <v>50</v>
      </c>
      <c r="H26" s="26">
        <f>+M24</f>
        <v>46</v>
      </c>
      <c r="I26" s="18" t="s">
        <v>0</v>
      </c>
      <c r="J26" s="27">
        <f>+K24</f>
        <v>47</v>
      </c>
      <c r="K26" s="37"/>
      <c r="L26" s="35"/>
      <c r="M26" s="38"/>
      <c r="N26" s="26">
        <f>+M14</f>
        <v>45</v>
      </c>
      <c r="O26" s="18" t="s">
        <v>0</v>
      </c>
      <c r="P26" s="27">
        <f>+L14</f>
        <v>39</v>
      </c>
      <c r="Q26" s="18">
        <f>+L5</f>
        <v>50</v>
      </c>
      <c r="R26" s="18" t="s">
        <v>0</v>
      </c>
      <c r="S26" s="18">
        <f>+M5</f>
        <v>35</v>
      </c>
      <c r="T26" s="26">
        <f>+L10</f>
        <v>50</v>
      </c>
      <c r="U26" s="18" t="s">
        <v>0</v>
      </c>
      <c r="V26" s="30">
        <f>+M10</f>
        <v>43</v>
      </c>
      <c r="W26" s="56">
        <f t="shared" si="4"/>
        <v>230</v>
      </c>
      <c r="X26" s="57" t="s">
        <v>0</v>
      </c>
      <c r="Y26" s="58">
        <f t="shared" si="3"/>
        <v>214</v>
      </c>
      <c r="Z26" s="209"/>
      <c r="AA26" s="210"/>
      <c r="AB26" s="212"/>
      <c r="AC26" s="214"/>
    </row>
    <row r="27" spans="1:37" ht="21" customHeight="1" x14ac:dyDescent="0.35">
      <c r="A27" s="215" t="str">
        <f>+zadání!F15</f>
        <v>Dansport A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2</v>
      </c>
      <c r="X27" s="50" t="s">
        <v>0</v>
      </c>
      <c r="Y27" s="51">
        <f t="shared" si="3"/>
        <v>8</v>
      </c>
      <c r="Z27" s="217">
        <f t="shared" ref="Z27" si="11">IF(W27+Y27=0,"",W27+SUM(AF27:AK27))</f>
        <v>2</v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>6.</v>
      </c>
      <c r="AE27">
        <f>+Z27*1000000000+AB27*1000000+IFERROR(W27/Y27,10)*1000+IFERROR(W28/Y28,10)</f>
        <v>2000000250.7901235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34</v>
      </c>
      <c r="F28" s="45" t="s">
        <v>0</v>
      </c>
      <c r="G28" s="45">
        <f>+N22</f>
        <v>50</v>
      </c>
      <c r="H28" s="46">
        <f>+P24</f>
        <v>31</v>
      </c>
      <c r="I28" s="45" t="s">
        <v>0</v>
      </c>
      <c r="J28" s="47">
        <f>+N24</f>
        <v>50</v>
      </c>
      <c r="K28" s="45">
        <f>+P26</f>
        <v>39</v>
      </c>
      <c r="L28" s="45" t="s">
        <v>0</v>
      </c>
      <c r="M28" s="45">
        <f>+N26</f>
        <v>45</v>
      </c>
      <c r="N28" s="42"/>
      <c r="O28" s="43"/>
      <c r="P28" s="44"/>
      <c r="Q28" s="45">
        <f>+L7</f>
        <v>47</v>
      </c>
      <c r="R28" s="45" t="s">
        <v>0</v>
      </c>
      <c r="S28" s="45">
        <f>+M7</f>
        <v>48</v>
      </c>
      <c r="T28" s="46">
        <f>+M12</f>
        <v>41</v>
      </c>
      <c r="U28" s="45" t="s">
        <v>0</v>
      </c>
      <c r="V28" s="48">
        <f>+L12</f>
        <v>50</v>
      </c>
      <c r="W28" s="53">
        <f t="shared" si="4"/>
        <v>192</v>
      </c>
      <c r="X28" s="54" t="s">
        <v>0</v>
      </c>
      <c r="Y28" s="55">
        <f t="shared" si="3"/>
        <v>243</v>
      </c>
      <c r="Z28" s="209"/>
      <c r="AA28" s="210"/>
      <c r="AB28" s="220"/>
      <c r="AC28" s="222"/>
    </row>
    <row r="29" spans="1:37" ht="21" customHeight="1" x14ac:dyDescent="0.35">
      <c r="A29" s="229" t="str">
        <f>+zadání!F16</f>
        <v>Kometa A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2</v>
      </c>
      <c r="X29" s="36" t="s">
        <v>0</v>
      </c>
      <c r="Y29" s="65">
        <f t="shared" si="3"/>
        <v>8</v>
      </c>
      <c r="Z29" s="217">
        <f t="shared" ref="Z29" si="14">IF(W29+Y29=0,"",W29+SUM(AF29:AK29))</f>
        <v>4</v>
      </c>
      <c r="AA29" s="218"/>
      <c r="AB29" s="212">
        <f t="shared" ref="AB29" si="15">+IF(E30&gt;G30,1,0)+IF(H30&gt;J30,1,0)+IF(K30&gt;M30,1,0)+IF(N30&gt;P30,1,0)+IF(Q30&gt;S30,1,0)+IF(T30&gt;V30,1,0)</f>
        <v>2</v>
      </c>
      <c r="AC29" s="214" t="str">
        <f t="shared" ref="AC29" si="16">IFERROR(CONCATENATE(RANK(AE29,$AE$21:$AE$31),"."),"")</f>
        <v>5.</v>
      </c>
      <c r="AE29">
        <f>+Z29*1000000000+AB29*1000000+IFERROR(W29/Y29,10)*1000+IFERROR(W30/Y30,10)</f>
        <v>4002000250.8016529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24</v>
      </c>
      <c r="F30" s="45" t="s">
        <v>0</v>
      </c>
      <c r="G30" s="45">
        <f>+Q22</f>
        <v>50</v>
      </c>
      <c r="H30" s="46">
        <f>+S24</f>
        <v>41</v>
      </c>
      <c r="I30" s="45" t="s">
        <v>0</v>
      </c>
      <c r="J30" s="47">
        <f>+Q24</f>
        <v>50</v>
      </c>
      <c r="K30" s="45">
        <f>+S26</f>
        <v>35</v>
      </c>
      <c r="L30" s="45" t="s">
        <v>0</v>
      </c>
      <c r="M30" s="45">
        <f>+Q26</f>
        <v>50</v>
      </c>
      <c r="N30" s="46">
        <f>+S28</f>
        <v>48</v>
      </c>
      <c r="O30" s="45" t="s">
        <v>0</v>
      </c>
      <c r="P30" s="47">
        <f>+Q28</f>
        <v>47</v>
      </c>
      <c r="Q30" s="42"/>
      <c r="R30" s="43"/>
      <c r="S30" s="44"/>
      <c r="T30" s="46">
        <f>+M16</f>
        <v>46</v>
      </c>
      <c r="U30" s="45" t="s">
        <v>0</v>
      </c>
      <c r="V30" s="48">
        <f>+L16</f>
        <v>45</v>
      </c>
      <c r="W30" s="53">
        <f t="shared" si="4"/>
        <v>194</v>
      </c>
      <c r="X30" s="54" t="s">
        <v>0</v>
      </c>
      <c r="Y30" s="55">
        <f t="shared" si="3"/>
        <v>242</v>
      </c>
      <c r="Z30" s="209"/>
      <c r="AA30" s="210"/>
      <c r="AB30" s="220"/>
      <c r="AC30" s="222"/>
    </row>
    <row r="31" spans="1:37" ht="21" customHeight="1" x14ac:dyDescent="0.35">
      <c r="A31" s="229" t="str">
        <f>+zadání!F17</f>
        <v>Slavia A</v>
      </c>
      <c r="B31" s="230"/>
      <c r="C31" s="230"/>
      <c r="D31" s="231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4</v>
      </c>
      <c r="X31" s="50" t="s">
        <v>0</v>
      </c>
      <c r="Y31" s="51">
        <f t="shared" si="3"/>
        <v>6</v>
      </c>
      <c r="Z31" s="217">
        <f t="shared" ref="Z31" si="17">IF(W31+Y31=0,"",W31+SUM(AF31:AK31))</f>
        <v>5</v>
      </c>
      <c r="AA31" s="218"/>
      <c r="AB31" s="212">
        <f t="shared" ref="AB31" si="18">+IF(E32&gt;G32,1,0)+IF(H32&gt;J32,1,0)+IF(K32&gt;M32,1,0)+IF(N32&gt;P32,1,0)+IF(Q32&gt;S32,1,0)+IF(T32&gt;V32,1,0)</f>
        <v>1</v>
      </c>
      <c r="AC31" s="214" t="str">
        <f t="shared" ref="AC31" si="19">IFERROR(CONCATENATE(RANK(AE31,$AE$21:$AE$31),"."),"")</f>
        <v>4.</v>
      </c>
      <c r="AE31">
        <f>+Z31*1000000000+AB31*1000000+IFERROR(W31/Y31,10)*1000+IFERROR(W32/Y32,10)</f>
        <v>5001000667.6142654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39</v>
      </c>
      <c r="F32" s="19" t="s">
        <v>0</v>
      </c>
      <c r="G32" s="19">
        <f>+T22</f>
        <v>42</v>
      </c>
      <c r="H32" s="21">
        <f>+V24</f>
        <v>40</v>
      </c>
      <c r="I32" s="19" t="s">
        <v>0</v>
      </c>
      <c r="J32" s="20">
        <f>+T24</f>
        <v>50</v>
      </c>
      <c r="K32" s="19">
        <f>+V26</f>
        <v>43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41</v>
      </c>
      <c r="Q32" s="19">
        <f>+V30</f>
        <v>45</v>
      </c>
      <c r="R32" s="19" t="s">
        <v>0</v>
      </c>
      <c r="S32" s="19">
        <f>+T30</f>
        <v>46</v>
      </c>
      <c r="T32" s="33"/>
      <c r="U32" s="32"/>
      <c r="V32" s="34"/>
      <c r="W32" s="61">
        <f t="shared" si="4"/>
        <v>217</v>
      </c>
      <c r="X32" s="62" t="s">
        <v>0</v>
      </c>
      <c r="Y32" s="63">
        <f t="shared" si="3"/>
        <v>229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1. liga'!$A$2:$I$16,2,0)</f>
        <v>Vršovice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1. liga'!$A$2:$I$16,6,0)</f>
        <v>Dansport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Vršovice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Dansport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Vršovice B</v>
      </c>
      <c r="D7" s="245"/>
      <c r="E7" s="245"/>
      <c r="F7" s="245"/>
      <c r="G7" s="246"/>
      <c r="H7" s="245" t="str">
        <f>+B2</f>
        <v>Dansport A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Vršovice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1. liga'!$A$18</f>
        <v>1.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Dansport A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1. liga'!$A$2:$I$16,2,0)</f>
        <v>Olymp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1. liga'!$A$2:$I$16,6,0)</f>
        <v>Mikulova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Olymp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Mikulova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Olymp A</v>
      </c>
      <c r="D19" s="245"/>
      <c r="E19" s="245"/>
      <c r="F19" s="245"/>
      <c r="G19" s="246"/>
      <c r="H19" s="245" t="str">
        <f>+B14</f>
        <v>Mikulova B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Olymp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1. liga'!$A$18</f>
        <v>1.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Mikulova B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1. liga'!$A$2:$I$16,2,0)</f>
        <v>Olymp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1. liga'!$A$2:$I$16,6,0)</f>
        <v>Slavia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Olymp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Slavia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Olymp A</v>
      </c>
      <c r="D31" s="245"/>
      <c r="E31" s="245"/>
      <c r="F31" s="245"/>
      <c r="G31" s="246"/>
      <c r="H31" s="245" t="str">
        <f>+B26</f>
        <v>Slavia A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Olymp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1. liga'!$A$18</f>
        <v>1.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Slavia A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1. liga'!$A$2:$I$16,2,0)</f>
        <v>Mikulova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1. liga'!$A$2:$I$16,6,0)</f>
        <v>Kometa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Mikulova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Kometa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Mikulova B</v>
      </c>
      <c r="D43" s="245"/>
      <c r="E43" s="245"/>
      <c r="F43" s="245"/>
      <c r="G43" s="246"/>
      <c r="H43" s="245" t="str">
        <f>+B38</f>
        <v>Kometa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Mikulova B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1. liga'!$A$18</f>
        <v>1.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Kometa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1. liga'!$A$2:$I$16,2,0)</f>
        <v>Vršovice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1. liga'!$A$2:$I$16,6,0)</f>
        <v>Slavia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Vršovice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Slavia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Vršovice B</v>
      </c>
      <c r="D55" s="245"/>
      <c r="E55" s="245"/>
      <c r="F55" s="245"/>
      <c r="G55" s="246"/>
      <c r="H55" s="245" t="str">
        <f>+B50</f>
        <v>Slavia A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Vršovice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1. liga'!$A$18</f>
        <v>1.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Slavia A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1. liga'!$A$2:$I$16,2,0)</f>
        <v>Dansport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1. liga'!$A$2:$I$16,6,0)</f>
        <v>Kometa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Dansport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Kometa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Dansport A</v>
      </c>
      <c r="D67" s="245"/>
      <c r="E67" s="245"/>
      <c r="F67" s="245"/>
      <c r="G67" s="246"/>
      <c r="H67" s="245" t="str">
        <f>+B62</f>
        <v>Kometa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Dansport A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1. liga'!$A$18</f>
        <v>1.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Kometa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1. liga'!$A$2:$I$16,2,0)</f>
        <v>Mikulova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1. liga'!$A$2:$I$16,6,0)</f>
        <v>Vršovice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Mikulova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Vršovice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Mikulova B</v>
      </c>
      <c r="D79" s="245"/>
      <c r="E79" s="245"/>
      <c r="F79" s="245"/>
      <c r="G79" s="246"/>
      <c r="H79" s="245" t="str">
        <f>+B74</f>
        <v>Vršovice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Mikulova B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1. liga'!$A$18</f>
        <v>1.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Vršovice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1. liga'!$A$2:$I$16,2,0)</f>
        <v>Olymp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1. liga'!$A$2:$I$16,6,0)</f>
        <v>Dansport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Olymp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Dansport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Olymp A</v>
      </c>
      <c r="D91" s="245"/>
      <c r="E91" s="245"/>
      <c r="F91" s="245"/>
      <c r="G91" s="246"/>
      <c r="H91" s="245" t="str">
        <f>+B86</f>
        <v>Dansport A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Olymp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1. liga'!$A$18</f>
        <v>1.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Dansport A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1. liga'!$A$2:$I$16,2,0)</f>
        <v>Mikulova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1. liga'!$A$2:$I$16,6,0)</f>
        <v>Slavia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Mikulova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Slavia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Mikulova B</v>
      </c>
      <c r="D103" s="245"/>
      <c r="E103" s="245"/>
      <c r="F103" s="245"/>
      <c r="G103" s="246"/>
      <c r="H103" s="245" t="str">
        <f>+B98</f>
        <v>Slavia A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Mikulova B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1. liga'!$A$18</f>
        <v>1.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Slavia A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1. liga'!$A$2:$I$16,2,0)</f>
        <v>Kometa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1. liga'!$A$2:$I$16,6,0)</f>
        <v>Olymp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Kometa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Olymp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Kometa A</v>
      </c>
      <c r="D115" s="245"/>
      <c r="E115" s="245"/>
      <c r="F115" s="245"/>
      <c r="G115" s="246"/>
      <c r="H115" s="245" t="str">
        <f>+B110</f>
        <v>Olymp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Kometa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1. liga'!$A$18</f>
        <v>1.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Olymp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1. liga'!$A$2:$I$16,2,0)</f>
        <v>Slavia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1. liga'!$A$2:$I$16,6,0)</f>
        <v>Dansport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Slavia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Dansport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Slavia A</v>
      </c>
      <c r="D127" s="245"/>
      <c r="E127" s="245"/>
      <c r="F127" s="245"/>
      <c r="G127" s="246"/>
      <c r="H127" s="245" t="str">
        <f>+B122</f>
        <v>Dansport A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Slavia A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1. liga'!$A$18</f>
        <v>1.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Dansport A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1. liga'!$A$2:$I$16,2,0)</f>
        <v>Kometa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1. liga'!$A$2:$I$16,6,0)</f>
        <v>Vršovice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Kometa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Vršovice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Kometa A</v>
      </c>
      <c r="D139" s="245"/>
      <c r="E139" s="245"/>
      <c r="F139" s="245"/>
      <c r="G139" s="246"/>
      <c r="H139" s="245" t="str">
        <f>+B134</f>
        <v>Vršovice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Kometa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1. liga'!$A$18</f>
        <v>1.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Vršovice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1. liga'!$A$2:$I$16,2,0)</f>
        <v>Dansport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1. liga'!$A$2:$I$16,6,0)</f>
        <v>Mikulova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Dansport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Mikulova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Dansport A</v>
      </c>
      <c r="D151" s="245"/>
      <c r="E151" s="245"/>
      <c r="F151" s="245"/>
      <c r="G151" s="246"/>
      <c r="H151" s="245" t="str">
        <f>+B146</f>
        <v>Mikulova B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Dansport A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1. liga'!$A$18</f>
        <v>1.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Mikulova B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1. liga'!$A$2:$I$16,2,0)</f>
        <v>Vršovice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1. liga'!$A$2:$I$16,6,0)</f>
        <v>Olymp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Vršovice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Olymp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Vršovice B</v>
      </c>
      <c r="D163" s="245"/>
      <c r="E163" s="245"/>
      <c r="F163" s="245"/>
      <c r="G163" s="246"/>
      <c r="H163" s="245" t="str">
        <f>+B158</f>
        <v>Olymp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Vršovice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1. liga'!$A$18</f>
        <v>1.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Olymp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1. liga'!$A$2:$I$16,2,0)</f>
        <v>Slavia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1. liga'!$A$2:$I$16,6,0)</f>
        <v>Kometa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Slavia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Kometa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Slavia A</v>
      </c>
      <c r="D175" s="245"/>
      <c r="E175" s="245"/>
      <c r="F175" s="245"/>
      <c r="G175" s="246"/>
      <c r="H175" s="245" t="str">
        <f>+B170</f>
        <v>Kometa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Slavia A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1. liga'!$A$18</f>
        <v>1.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Kometa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tabSelected="1" topLeftCell="A19" zoomScale="90" zoomScaleNormal="90" workbookViewId="0">
      <selection activeCell="V12" sqref="V1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Mikulova C</v>
      </c>
      <c r="C2" s="160"/>
      <c r="D2" s="160"/>
      <c r="E2" s="160"/>
      <c r="F2" s="159" t="str">
        <f>+A27</f>
        <v>Vršovice A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49</v>
      </c>
      <c r="M2" s="72">
        <f>+O2+Q2</f>
        <v>41</v>
      </c>
      <c r="N2" s="73">
        <v>24</v>
      </c>
      <c r="O2" s="74">
        <v>26</v>
      </c>
      <c r="P2" s="73">
        <v>25</v>
      </c>
      <c r="Q2" s="74">
        <v>15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Mikulova A</v>
      </c>
      <c r="C3" s="158"/>
      <c r="D3" s="158"/>
      <c r="E3" s="158"/>
      <c r="F3" s="157" t="str">
        <f>+A25</f>
        <v>Střešovice A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39</v>
      </c>
      <c r="N3" s="87">
        <v>25</v>
      </c>
      <c r="O3" s="88">
        <v>17</v>
      </c>
      <c r="P3" s="87">
        <v>25</v>
      </c>
      <c r="Q3" s="88">
        <v>22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Mikulova A</v>
      </c>
      <c r="C4" s="158"/>
      <c r="D4" s="158"/>
      <c r="E4" s="158"/>
      <c r="F4" s="157" t="str">
        <f>+A31</f>
        <v>Pečky A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37</v>
      </c>
      <c r="N4" s="87">
        <v>25</v>
      </c>
      <c r="O4" s="88">
        <v>23</v>
      </c>
      <c r="P4" s="87">
        <v>25</v>
      </c>
      <c r="Q4" s="88">
        <v>14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Střešovice A</v>
      </c>
      <c r="C5" s="163"/>
      <c r="D5" s="163"/>
      <c r="E5" s="163"/>
      <c r="F5" s="157" t="str">
        <f>+A29</f>
        <v>Lvi A</v>
      </c>
      <c r="G5" s="158"/>
      <c r="H5" s="158"/>
      <c r="I5" s="158"/>
      <c r="J5" s="83">
        <f t="shared" si="0"/>
        <v>1</v>
      </c>
      <c r="K5" s="84">
        <f t="shared" si="1"/>
        <v>1</v>
      </c>
      <c r="L5" s="85">
        <f t="shared" si="2"/>
        <v>48</v>
      </c>
      <c r="M5" s="86">
        <f t="shared" si="2"/>
        <v>45</v>
      </c>
      <c r="N5" s="87">
        <v>25</v>
      </c>
      <c r="O5" s="88">
        <v>20</v>
      </c>
      <c r="P5" s="87">
        <v>23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Mikulova C</v>
      </c>
      <c r="C6" s="158"/>
      <c r="D6" s="158"/>
      <c r="E6" s="158"/>
      <c r="F6" s="162" t="str">
        <f>+A31</f>
        <v>Pečky A</v>
      </c>
      <c r="G6" s="163"/>
      <c r="H6" s="163"/>
      <c r="I6" s="163"/>
      <c r="J6" s="83">
        <f t="shared" si="0"/>
        <v>0</v>
      </c>
      <c r="K6" s="84">
        <f t="shared" si="1"/>
        <v>2</v>
      </c>
      <c r="L6" s="85">
        <f t="shared" si="2"/>
        <v>45</v>
      </c>
      <c r="M6" s="86">
        <f t="shared" si="2"/>
        <v>52</v>
      </c>
      <c r="N6" s="87">
        <v>25</v>
      </c>
      <c r="O6" s="88">
        <v>27</v>
      </c>
      <c r="P6" s="87">
        <v>20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Vršovice A</v>
      </c>
      <c r="C7" s="163"/>
      <c r="D7" s="163"/>
      <c r="E7" s="163"/>
      <c r="F7" s="162" t="str">
        <f>+A29</f>
        <v>Lvi 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45</v>
      </c>
      <c r="M7" s="86">
        <f t="shared" si="2"/>
        <v>39</v>
      </c>
      <c r="N7" s="87">
        <v>25</v>
      </c>
      <c r="O7" s="88">
        <v>14</v>
      </c>
      <c r="P7" s="87">
        <v>20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Střešovice A</v>
      </c>
      <c r="C8" s="163"/>
      <c r="D8" s="163"/>
      <c r="E8" s="163"/>
      <c r="F8" s="162" t="str">
        <f>+A23</f>
        <v>Mikulova C</v>
      </c>
      <c r="G8" s="163"/>
      <c r="H8" s="163"/>
      <c r="I8" s="16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41</v>
      </c>
      <c r="N8" s="87">
        <v>25</v>
      </c>
      <c r="O8" s="88">
        <v>19</v>
      </c>
      <c r="P8" s="87">
        <v>25</v>
      </c>
      <c r="Q8" s="88">
        <v>22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Mikulova A</v>
      </c>
      <c r="C9" s="163"/>
      <c r="D9" s="163"/>
      <c r="E9" s="163"/>
      <c r="F9" s="162" t="str">
        <f>+A27</f>
        <v>Vršovice A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52</v>
      </c>
      <c r="M9" s="86">
        <f t="shared" si="2"/>
        <v>46</v>
      </c>
      <c r="N9" s="87">
        <v>25</v>
      </c>
      <c r="O9" s="88">
        <v>21</v>
      </c>
      <c r="P9" s="87">
        <v>27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Střešovice A</v>
      </c>
      <c r="C10" s="158"/>
      <c r="D10" s="158"/>
      <c r="E10" s="158"/>
      <c r="F10" s="157" t="str">
        <f>+A31</f>
        <v>Pečky A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51</v>
      </c>
      <c r="M10" s="86">
        <f t="shared" si="2"/>
        <v>48</v>
      </c>
      <c r="N10" s="87">
        <v>25</v>
      </c>
      <c r="O10" s="88">
        <v>20</v>
      </c>
      <c r="P10" s="87">
        <v>26</v>
      </c>
      <c r="Q10" s="88">
        <v>28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Lvi A</v>
      </c>
      <c r="C11" s="163"/>
      <c r="D11" s="163"/>
      <c r="E11" s="163"/>
      <c r="F11" s="162" t="str">
        <f>+A21</f>
        <v>Mikulova A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44</v>
      </c>
      <c r="M11" s="86">
        <f t="shared" si="2"/>
        <v>46</v>
      </c>
      <c r="N11" s="87">
        <v>25</v>
      </c>
      <c r="O11" s="88">
        <v>21</v>
      </c>
      <c r="P11" s="87">
        <v>19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Pečky A</v>
      </c>
      <c r="C12" s="163"/>
      <c r="D12" s="163"/>
      <c r="E12" s="163"/>
      <c r="F12" s="162" t="str">
        <f>+A27</f>
        <v>Vršovice A</v>
      </c>
      <c r="G12" s="163"/>
      <c r="H12" s="163"/>
      <c r="I12" s="163"/>
      <c r="J12" s="83">
        <f t="shared" si="0"/>
        <v>1</v>
      </c>
      <c r="K12" s="84">
        <f t="shared" si="1"/>
        <v>1</v>
      </c>
      <c r="L12" s="85">
        <f t="shared" si="2"/>
        <v>49</v>
      </c>
      <c r="M12" s="86">
        <f t="shared" si="2"/>
        <v>47</v>
      </c>
      <c r="N12" s="87">
        <v>24</v>
      </c>
      <c r="O12" s="88">
        <v>26</v>
      </c>
      <c r="P12" s="87">
        <v>25</v>
      </c>
      <c r="Q12" s="88">
        <v>21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Lvi A</v>
      </c>
      <c r="C13" s="165"/>
      <c r="D13" s="165"/>
      <c r="E13" s="166"/>
      <c r="F13" s="162" t="str">
        <f>+A23</f>
        <v>Mikulova C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38</v>
      </c>
      <c r="M13" s="86">
        <f t="shared" si="2"/>
        <v>50</v>
      </c>
      <c r="N13" s="87">
        <v>21</v>
      </c>
      <c r="O13" s="88">
        <v>25</v>
      </c>
      <c r="P13" s="87">
        <v>17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Vršovice A</v>
      </c>
      <c r="C14" s="165"/>
      <c r="D14" s="165"/>
      <c r="E14" s="166"/>
      <c r="F14" s="162" t="str">
        <f>+A25</f>
        <v>Střešovice A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42</v>
      </c>
      <c r="M14" s="86">
        <f t="shared" si="2"/>
        <v>50</v>
      </c>
      <c r="N14" s="87">
        <v>19</v>
      </c>
      <c r="O14" s="88">
        <v>25</v>
      </c>
      <c r="P14" s="87">
        <v>23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Mikulova C</v>
      </c>
      <c r="C15" s="163"/>
      <c r="D15" s="163"/>
      <c r="E15" s="163"/>
      <c r="F15" s="162" t="str">
        <f>+A21</f>
        <v>Mikulova A</v>
      </c>
      <c r="G15" s="163"/>
      <c r="H15" s="163"/>
      <c r="I15" s="16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45</v>
      </c>
      <c r="N15" s="87">
        <v>25</v>
      </c>
      <c r="O15" s="88">
        <v>23</v>
      </c>
      <c r="P15" s="87">
        <v>25</v>
      </c>
      <c r="Q15" s="88">
        <v>22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Pečky A</v>
      </c>
      <c r="C16" s="168"/>
      <c r="D16" s="168"/>
      <c r="E16" s="168"/>
      <c r="F16" s="167" t="str">
        <f>+A29</f>
        <v>Lvi A</v>
      </c>
      <c r="G16" s="168"/>
      <c r="H16" s="168"/>
      <c r="I16" s="168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37</v>
      </c>
      <c r="N16" s="80">
        <v>25</v>
      </c>
      <c r="O16" s="81">
        <v>20</v>
      </c>
      <c r="P16" s="80">
        <v>25</v>
      </c>
      <c r="Q16" s="81">
        <v>17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+zadání!H11</f>
        <v>2. LIGA</v>
      </c>
      <c r="B18" s="170"/>
      <c r="C18" s="170"/>
      <c r="D18" s="171"/>
      <c r="E18" s="178" t="str">
        <f>+A21</f>
        <v>Mikulova A</v>
      </c>
      <c r="F18" s="179"/>
      <c r="G18" s="180"/>
      <c r="H18" s="179" t="str">
        <f>+A23</f>
        <v>Mikulova C</v>
      </c>
      <c r="I18" s="179"/>
      <c r="J18" s="179"/>
      <c r="K18" s="178" t="str">
        <f>+A25</f>
        <v>Střešovice A</v>
      </c>
      <c r="L18" s="179"/>
      <c r="M18" s="180"/>
      <c r="N18" s="179" t="str">
        <f>+A27</f>
        <v>Vršovice A</v>
      </c>
      <c r="O18" s="179"/>
      <c r="P18" s="179"/>
      <c r="Q18" s="178" t="str">
        <f>+A29</f>
        <v>Lvi A</v>
      </c>
      <c r="R18" s="179"/>
      <c r="S18" s="180"/>
      <c r="T18" s="179" t="str">
        <f>+A31</f>
        <v>Pečky A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+zadání!H12</f>
        <v>Mikulova A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7</v>
      </c>
      <c r="X21" s="23" t="s">
        <v>0</v>
      </c>
      <c r="Y21" s="24">
        <f t="shared" ref="Y21:Y32" si="3">+G21+J21+M21+P21+S21+V21</f>
        <v>3</v>
      </c>
      <c r="Z21" s="207">
        <f>IF(W21+Y21=0,"",W21+SUM(AF21:AK21))</f>
        <v>11</v>
      </c>
      <c r="AA21" s="208"/>
      <c r="AB21" s="211">
        <f>+IF(E22&gt;G22,1,0)+IF(H22&gt;J22,1,0)+IF(K22&gt;M22,1,0)+IF(N22&gt;P22,1,0)+IF(Q22&gt;S22,1,0)+IF(T22&gt;V22,1,0)</f>
        <v>4</v>
      </c>
      <c r="AC21" s="213" t="str">
        <f>IFERROR(CONCATENATE(RANK(AE21,$AE$21:$AE$31),"."),"")</f>
        <v>1.</v>
      </c>
      <c r="AE21">
        <f>+Z21*1000000000+AB21*1000000+IFERROR(W21/Y21,10)*1000+IFERROR(W22/Y22,10)</f>
        <v>11004002334.458334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45</v>
      </c>
      <c r="I22" s="18" t="s">
        <v>0</v>
      </c>
      <c r="J22" s="27">
        <f>+L15</f>
        <v>50</v>
      </c>
      <c r="K22" s="18">
        <f>+L3</f>
        <v>50</v>
      </c>
      <c r="L22" s="18" t="s">
        <v>0</v>
      </c>
      <c r="M22" s="18">
        <f>+M3</f>
        <v>39</v>
      </c>
      <c r="N22" s="26">
        <f>+L9</f>
        <v>52</v>
      </c>
      <c r="O22" s="18" t="s">
        <v>0</v>
      </c>
      <c r="P22" s="27">
        <f>+M9</f>
        <v>46</v>
      </c>
      <c r="Q22" s="18">
        <f>+M11</f>
        <v>46</v>
      </c>
      <c r="R22" s="18" t="s">
        <v>0</v>
      </c>
      <c r="S22" s="18">
        <f>+L11</f>
        <v>44</v>
      </c>
      <c r="T22" s="26">
        <f>+L4</f>
        <v>50</v>
      </c>
      <c r="U22" s="18" t="s">
        <v>0</v>
      </c>
      <c r="V22" s="30">
        <f>+M4</f>
        <v>37</v>
      </c>
      <c r="W22" s="56">
        <f t="shared" ref="W22:W32" si="4">+E22+H22+K22+N22+Q22+T22</f>
        <v>243</v>
      </c>
      <c r="X22" s="57" t="s">
        <v>0</v>
      </c>
      <c r="Y22" s="58">
        <f t="shared" si="3"/>
        <v>216</v>
      </c>
      <c r="Z22" s="209"/>
      <c r="AA22" s="210"/>
      <c r="AB22" s="212"/>
      <c r="AC22" s="214"/>
    </row>
    <row r="23" spans="1:37" ht="21" customHeight="1" x14ac:dyDescent="0.35">
      <c r="A23" s="215" t="str">
        <f>+zadání!H13</f>
        <v>Mikulova C</v>
      </c>
      <c r="B23" s="182"/>
      <c r="C23" s="182"/>
      <c r="D23" s="188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5</v>
      </c>
      <c r="X23" s="50" t="s">
        <v>0</v>
      </c>
      <c r="Y23" s="51">
        <f t="shared" si="3"/>
        <v>5</v>
      </c>
      <c r="Z23" s="217">
        <f t="shared" ref="Z23" si="5">IF(W23+Y23=0,"",W23+SUM(AF23:AK23))</f>
        <v>8</v>
      </c>
      <c r="AA23" s="218"/>
      <c r="AB23" s="219">
        <f t="shared" ref="AB23" si="6">+IF(E24&gt;G24,1,0)+IF(H24&gt;J24,1,0)+IF(K24&gt;M24,1,0)+IF(N24&gt;P24,1,0)+IF(Q24&gt;S24,1,0)+IF(T24&gt;V24,1,0)</f>
        <v>3</v>
      </c>
      <c r="AC23" s="221" t="str">
        <f t="shared" ref="AC23" si="7">IFERROR(CONCATENATE(RANK(AE23,$AE$21:$AE$31),"."),"")</f>
        <v>4.</v>
      </c>
      <c r="AE23">
        <f>+Z23*1000000000+AB23*1000000+IFERROR(W23/Y23,10)*1000+IFERROR(W24/Y24,10)</f>
        <v>8003001001.0398226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45</v>
      </c>
      <c r="H24" s="42"/>
      <c r="I24" s="43"/>
      <c r="J24" s="44"/>
      <c r="K24" s="45">
        <f>+M8</f>
        <v>41</v>
      </c>
      <c r="L24" s="45" t="s">
        <v>0</v>
      </c>
      <c r="M24" s="45">
        <f>+L8</f>
        <v>50</v>
      </c>
      <c r="N24" s="46">
        <f>+L2</f>
        <v>49</v>
      </c>
      <c r="O24" s="45" t="s">
        <v>0</v>
      </c>
      <c r="P24" s="47">
        <f>+M2</f>
        <v>41</v>
      </c>
      <c r="Q24" s="45">
        <f>+M13</f>
        <v>50</v>
      </c>
      <c r="R24" s="45" t="s">
        <v>0</v>
      </c>
      <c r="S24" s="45">
        <f>+L13</f>
        <v>38</v>
      </c>
      <c r="T24" s="46">
        <f>+L6</f>
        <v>45</v>
      </c>
      <c r="U24" s="45" t="s">
        <v>0</v>
      </c>
      <c r="V24" s="48">
        <f>+M6</f>
        <v>52</v>
      </c>
      <c r="W24" s="53">
        <f t="shared" si="4"/>
        <v>235</v>
      </c>
      <c r="X24" s="54" t="s">
        <v>0</v>
      </c>
      <c r="Y24" s="55">
        <f t="shared" si="3"/>
        <v>226</v>
      </c>
      <c r="Z24" s="209"/>
      <c r="AA24" s="210"/>
      <c r="AB24" s="220"/>
      <c r="AC24" s="222"/>
    </row>
    <row r="25" spans="1:37" ht="21" customHeight="1" x14ac:dyDescent="0.35">
      <c r="A25" s="223" t="str">
        <f>+zadání!H14</f>
        <v>Střešovice A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6</v>
      </c>
      <c r="X25" s="36" t="s">
        <v>0</v>
      </c>
      <c r="Y25" s="65">
        <f t="shared" si="3"/>
        <v>4</v>
      </c>
      <c r="Z25" s="217">
        <f t="shared" ref="Z25" si="8">IF(W25+Y25=0,"",W25+SUM(AF25:AK25))</f>
        <v>10</v>
      </c>
      <c r="AA25" s="218"/>
      <c r="AB25" s="212">
        <f t="shared" ref="AB25" si="9">+IF(E26&gt;G26,1,0)+IF(H26&gt;J26,1,0)+IF(K26&gt;M26,1,0)+IF(N26&gt;P26,1,0)+IF(Q26&gt;S26,1,0)+IF(T26&gt;V26,1,0)</f>
        <v>4</v>
      </c>
      <c r="AC25" s="214" t="str">
        <f t="shared" ref="AC25" si="10">IFERROR(CONCATENATE(RANK(AE25,$AE$21:$AE$31),"."),"")</f>
        <v>2.</v>
      </c>
      <c r="AE25">
        <f>+Z25*1000000000+AB25*1000000+IFERROR(W25/Y25,10)*1000+IFERROR(W26/Y26,10)</f>
        <v>10004001501.053097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39</v>
      </c>
      <c r="F26" s="18" t="s">
        <v>0</v>
      </c>
      <c r="G26" s="18">
        <f>+K22</f>
        <v>50</v>
      </c>
      <c r="H26" s="26">
        <f>+M24</f>
        <v>50</v>
      </c>
      <c r="I26" s="18" t="s">
        <v>0</v>
      </c>
      <c r="J26" s="27">
        <f>+K24</f>
        <v>41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42</v>
      </c>
      <c r="Q26" s="18">
        <f>+L5</f>
        <v>48</v>
      </c>
      <c r="R26" s="18" t="s">
        <v>0</v>
      </c>
      <c r="S26" s="18">
        <f>+M5</f>
        <v>45</v>
      </c>
      <c r="T26" s="26">
        <f>+L10</f>
        <v>51</v>
      </c>
      <c r="U26" s="18" t="s">
        <v>0</v>
      </c>
      <c r="V26" s="30">
        <f>+M10</f>
        <v>48</v>
      </c>
      <c r="W26" s="56">
        <f t="shared" si="4"/>
        <v>238</v>
      </c>
      <c r="X26" s="57" t="s">
        <v>0</v>
      </c>
      <c r="Y26" s="58">
        <f t="shared" si="3"/>
        <v>226</v>
      </c>
      <c r="Z26" s="209"/>
      <c r="AA26" s="210"/>
      <c r="AB26" s="212"/>
      <c r="AC26" s="214"/>
    </row>
    <row r="27" spans="1:37" ht="21" customHeight="1" x14ac:dyDescent="0.35">
      <c r="A27" s="215" t="str">
        <f>+zadání!H15</f>
        <v>Vršovice A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3</v>
      </c>
      <c r="X27" s="50" t="s">
        <v>0</v>
      </c>
      <c r="Y27" s="51">
        <f t="shared" si="3"/>
        <v>7</v>
      </c>
      <c r="Z27" s="217">
        <f t="shared" ref="Z27" si="11">IF(W27+Y27=0,"",W27+SUM(AF27:AK27))</f>
        <v>4</v>
      </c>
      <c r="AA27" s="218"/>
      <c r="AB27" s="219">
        <f t="shared" ref="AB27" si="12">+IF(E28&gt;G28,1,0)+IF(H28&gt;J28,1,0)+IF(K28&gt;M28,1,0)+IF(N28&gt;P28,1,0)+IF(Q28&gt;S28,1,0)+IF(T28&gt;V28,1,0)</f>
        <v>1</v>
      </c>
      <c r="AC27" s="221" t="str">
        <f t="shared" ref="AC27" si="13">IFERROR(CONCATENATE(RANK(AE27,$AE$21:$AE$31),"."),"")</f>
        <v>5.</v>
      </c>
      <c r="AE27">
        <f>+Z27*1000000000+AB27*1000000+IFERROR(W27/Y27,10)*1000+IFERROR(W28/Y28,10)</f>
        <v>4001000429.4961147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46</v>
      </c>
      <c r="F28" s="45" t="s">
        <v>0</v>
      </c>
      <c r="G28" s="45">
        <f>+N22</f>
        <v>52</v>
      </c>
      <c r="H28" s="46">
        <f>+P24</f>
        <v>41</v>
      </c>
      <c r="I28" s="45" t="s">
        <v>0</v>
      </c>
      <c r="J28" s="47">
        <f>+N24</f>
        <v>49</v>
      </c>
      <c r="K28" s="45">
        <f>+P26</f>
        <v>42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45</v>
      </c>
      <c r="R28" s="45" t="s">
        <v>0</v>
      </c>
      <c r="S28" s="45">
        <f>+M7</f>
        <v>39</v>
      </c>
      <c r="T28" s="46">
        <f>+M12</f>
        <v>47</v>
      </c>
      <c r="U28" s="45" t="s">
        <v>0</v>
      </c>
      <c r="V28" s="48">
        <f>+L12</f>
        <v>49</v>
      </c>
      <c r="W28" s="53">
        <f t="shared" si="4"/>
        <v>221</v>
      </c>
      <c r="X28" s="54" t="s">
        <v>0</v>
      </c>
      <c r="Y28" s="55">
        <f t="shared" si="3"/>
        <v>239</v>
      </c>
      <c r="Z28" s="209"/>
      <c r="AA28" s="210"/>
      <c r="AB28" s="220"/>
      <c r="AC28" s="222"/>
    </row>
    <row r="29" spans="1:37" ht="21" customHeight="1" x14ac:dyDescent="0.35">
      <c r="A29" s="229" t="str">
        <f>+zadání!H16</f>
        <v>Lvi A</v>
      </c>
      <c r="B29" s="230"/>
      <c r="C29" s="230"/>
      <c r="D29" s="231"/>
      <c r="E29" s="36">
        <f>+S21</f>
        <v>1</v>
      </c>
      <c r="F29" s="36" t="s">
        <v>0</v>
      </c>
      <c r="G29" s="36">
        <f>+Q21</f>
        <v>1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3</v>
      </c>
      <c r="X29" s="36" t="s">
        <v>0</v>
      </c>
      <c r="Y29" s="65">
        <f t="shared" si="3"/>
        <v>7</v>
      </c>
      <c r="Z29" s="217">
        <f t="shared" ref="Z29" si="14">IF(W29+Y29=0,"",W29+SUM(AF29:AK29))</f>
        <v>3</v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>6.</v>
      </c>
      <c r="AE29">
        <f>+Z29*1000000000+AB29*1000000+IFERROR(W29/Y29,10)*1000+IFERROR(W30/Y30,10)</f>
        <v>3000000429.4208012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44</v>
      </c>
      <c r="F30" s="45" t="s">
        <v>0</v>
      </c>
      <c r="G30" s="45">
        <f>+Q22</f>
        <v>46</v>
      </c>
      <c r="H30" s="46">
        <f>+S24</f>
        <v>38</v>
      </c>
      <c r="I30" s="45" t="s">
        <v>0</v>
      </c>
      <c r="J30" s="47">
        <f>+Q24</f>
        <v>50</v>
      </c>
      <c r="K30" s="45">
        <f>+S26</f>
        <v>45</v>
      </c>
      <c r="L30" s="45" t="s">
        <v>0</v>
      </c>
      <c r="M30" s="45">
        <f>+Q26</f>
        <v>48</v>
      </c>
      <c r="N30" s="46">
        <f>+S28</f>
        <v>39</v>
      </c>
      <c r="O30" s="45" t="s">
        <v>0</v>
      </c>
      <c r="P30" s="47">
        <f>+Q28</f>
        <v>45</v>
      </c>
      <c r="Q30" s="42"/>
      <c r="R30" s="43"/>
      <c r="S30" s="44"/>
      <c r="T30" s="46">
        <f>+M16</f>
        <v>37</v>
      </c>
      <c r="U30" s="45" t="s">
        <v>0</v>
      </c>
      <c r="V30" s="48">
        <f>+L16</f>
        <v>50</v>
      </c>
      <c r="W30" s="53">
        <f t="shared" si="4"/>
        <v>203</v>
      </c>
      <c r="X30" s="54" t="s">
        <v>0</v>
      </c>
      <c r="Y30" s="55">
        <f t="shared" si="3"/>
        <v>239</v>
      </c>
      <c r="Z30" s="209"/>
      <c r="AA30" s="210"/>
      <c r="AB30" s="220"/>
      <c r="AC30" s="222"/>
    </row>
    <row r="31" spans="1:37" ht="21" customHeight="1" x14ac:dyDescent="0.35">
      <c r="A31" s="229" t="str">
        <f>+zadání!H17</f>
        <v>Pečky A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2</v>
      </c>
      <c r="H31" s="49">
        <f>+V23</f>
        <v>2</v>
      </c>
      <c r="I31" s="50" t="s">
        <v>0</v>
      </c>
      <c r="J31" s="51">
        <f>+T23</f>
        <v>0</v>
      </c>
      <c r="K31" s="50">
        <f>+V25</f>
        <v>1</v>
      </c>
      <c r="L31" s="50" t="s">
        <v>0</v>
      </c>
      <c r="M31" s="50">
        <f>+T25</f>
        <v>1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6</v>
      </c>
      <c r="X31" s="50" t="s">
        <v>0</v>
      </c>
      <c r="Y31" s="51">
        <f t="shared" si="3"/>
        <v>4</v>
      </c>
      <c r="Z31" s="217">
        <f t="shared" ref="Z31" si="17">IF(W31+Y31=0,"",W31+SUM(AF31:AK31))</f>
        <v>9</v>
      </c>
      <c r="AA31" s="218"/>
      <c r="AB31" s="212">
        <f t="shared" ref="AB31" si="18">+IF(E32&gt;G32,1,0)+IF(H32&gt;J32,1,0)+IF(K32&gt;M32,1,0)+IF(N32&gt;P32,1,0)+IF(Q32&gt;S32,1,0)+IF(T32&gt;V32,1,0)</f>
        <v>3</v>
      </c>
      <c r="AC31" s="214" t="str">
        <f t="shared" ref="AC31" si="19">IFERROR(CONCATENATE(RANK(AE31,$AE$21:$AE$31),"."),"")</f>
        <v>3.</v>
      </c>
      <c r="AE31">
        <f>+Z31*1000000000+AB31*1000000+IFERROR(W31/Y31,10)*1000+IFERROR(W32/Y32,10)</f>
        <v>9003001501.0260868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37</v>
      </c>
      <c r="F32" s="19" t="s">
        <v>0</v>
      </c>
      <c r="G32" s="19">
        <f>+T22</f>
        <v>50</v>
      </c>
      <c r="H32" s="21">
        <f>+V24</f>
        <v>52</v>
      </c>
      <c r="I32" s="19" t="s">
        <v>0</v>
      </c>
      <c r="J32" s="20">
        <f>+T24</f>
        <v>45</v>
      </c>
      <c r="K32" s="19">
        <f>+V26</f>
        <v>48</v>
      </c>
      <c r="L32" s="19" t="s">
        <v>0</v>
      </c>
      <c r="M32" s="19">
        <f>+T26</f>
        <v>51</v>
      </c>
      <c r="N32" s="21">
        <f>+V28</f>
        <v>49</v>
      </c>
      <c r="O32" s="19" t="s">
        <v>0</v>
      </c>
      <c r="P32" s="20">
        <f>+T28</f>
        <v>47</v>
      </c>
      <c r="Q32" s="19">
        <f>+V30</f>
        <v>50</v>
      </c>
      <c r="R32" s="19" t="s">
        <v>0</v>
      </c>
      <c r="S32" s="19">
        <f>+T30</f>
        <v>37</v>
      </c>
      <c r="T32" s="33"/>
      <c r="U32" s="32"/>
      <c r="V32" s="34"/>
      <c r="W32" s="61">
        <f t="shared" si="4"/>
        <v>236</v>
      </c>
      <c r="X32" s="62" t="s">
        <v>0</v>
      </c>
      <c r="Y32" s="63">
        <f t="shared" si="3"/>
        <v>230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2. liga'!$A$2:$I$16,2,0)</f>
        <v>Mikulova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2. liga'!$A$2:$I$16,6,0)</f>
        <v>Vršovice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Vršovice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C</v>
      </c>
      <c r="D7" s="245"/>
      <c r="E7" s="245"/>
      <c r="F7" s="245"/>
      <c r="G7" s="246"/>
      <c r="H7" s="245" t="str">
        <f>+B2</f>
        <v>Vršovice A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C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2. liga'!$A$18</f>
        <v>2.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Vršovice A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2. liga'!$A$2:$I$16,2,0)</f>
        <v>Mikulova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2. liga'!$A$2:$I$16,6,0)</f>
        <v>Střešovice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Mikulova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Střešovice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Mikulova A</v>
      </c>
      <c r="D19" s="245"/>
      <c r="E19" s="245"/>
      <c r="F19" s="245"/>
      <c r="G19" s="246"/>
      <c r="H19" s="245" t="str">
        <f>+B14</f>
        <v>Střešovice A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Mikulova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2. liga'!$A$18</f>
        <v>2.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Střešovice A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2. liga'!$A$2:$I$16,2,0)</f>
        <v>Mikulova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2. liga'!$A$2:$I$16,6,0)</f>
        <v>Pečky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Mikulova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Pečky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Mikulova A</v>
      </c>
      <c r="D31" s="245"/>
      <c r="E31" s="245"/>
      <c r="F31" s="245"/>
      <c r="G31" s="246"/>
      <c r="H31" s="245" t="str">
        <f>+B26</f>
        <v>Pečky A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Mikulova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2. liga'!$A$18</f>
        <v>2.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Pečky A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2. liga'!$A$2:$I$16,2,0)</f>
        <v>Střešovice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2. liga'!$A$2:$I$16,6,0)</f>
        <v>Lvi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Střešovice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Lvi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Střešovice A</v>
      </c>
      <c r="D43" s="245"/>
      <c r="E43" s="245"/>
      <c r="F43" s="245"/>
      <c r="G43" s="246"/>
      <c r="H43" s="245" t="str">
        <f>+B38</f>
        <v>Lvi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Střešovice A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2. liga'!$A$18</f>
        <v>2.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Lvi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2. liga'!$A$2:$I$16,2,0)</f>
        <v>Mikulova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2. liga'!$A$2:$I$16,6,0)</f>
        <v>Pečky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Pečky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C</v>
      </c>
      <c r="D55" s="245"/>
      <c r="E55" s="245"/>
      <c r="F55" s="245"/>
      <c r="G55" s="246"/>
      <c r="H55" s="245" t="str">
        <f>+B50</f>
        <v>Pečky A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C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2. liga'!$A$18</f>
        <v>2.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Pečky A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2. liga'!$A$2:$I$16,2,0)</f>
        <v>Vršovice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2. liga'!$A$2:$I$16,6,0)</f>
        <v>Lvi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Vršovice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Lvi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Vršovice A</v>
      </c>
      <c r="D67" s="245"/>
      <c r="E67" s="245"/>
      <c r="F67" s="245"/>
      <c r="G67" s="246"/>
      <c r="H67" s="245" t="str">
        <f>+B62</f>
        <v>Lvi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Vršovice A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2. liga'!$A$18</f>
        <v>2.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Lvi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2. liga'!$A$2:$I$16,2,0)</f>
        <v>Střešovice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2. liga'!$A$2:$I$16,6,0)</f>
        <v>Mikulova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Střešovice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Střešovice A</v>
      </c>
      <c r="D79" s="245"/>
      <c r="E79" s="245"/>
      <c r="F79" s="245"/>
      <c r="G79" s="246"/>
      <c r="H79" s="245" t="str">
        <f>+B74</f>
        <v>Mikulova C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Střešovice A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2. liga'!$A$18</f>
        <v>2.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C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2. liga'!$A$2:$I$16,2,0)</f>
        <v>Mikulova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2. liga'!$A$2:$I$16,6,0)</f>
        <v>Vršovice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Mikulova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Vršovice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Mikulova A</v>
      </c>
      <c r="D91" s="245"/>
      <c r="E91" s="245"/>
      <c r="F91" s="245"/>
      <c r="G91" s="246"/>
      <c r="H91" s="245" t="str">
        <f>+B86</f>
        <v>Vršovice A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Mikulova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2. liga'!$A$18</f>
        <v>2.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Vršovice A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2. liga'!$A$2:$I$16,2,0)</f>
        <v>Střešovice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2. liga'!$A$2:$I$16,6,0)</f>
        <v>Pečky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Střešovice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Pečky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Střešovice A</v>
      </c>
      <c r="D103" s="245"/>
      <c r="E103" s="245"/>
      <c r="F103" s="245"/>
      <c r="G103" s="246"/>
      <c r="H103" s="245" t="str">
        <f>+B98</f>
        <v>Pečky A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Střešovice A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2. liga'!$A$18</f>
        <v>2.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Pečky A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2. liga'!$A$2:$I$16,2,0)</f>
        <v>Lvi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2. liga'!$A$2:$I$16,6,0)</f>
        <v>Mikulova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Lvi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Mikulova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Lvi A</v>
      </c>
      <c r="D115" s="245"/>
      <c r="E115" s="245"/>
      <c r="F115" s="245"/>
      <c r="G115" s="246"/>
      <c r="H115" s="245" t="str">
        <f>+B110</f>
        <v>Mikulova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Lvi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2. liga'!$A$18</f>
        <v>2.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Mikulova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2. liga'!$A$2:$I$16,2,0)</f>
        <v>Pečky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2. liga'!$A$2:$I$16,6,0)</f>
        <v>Vršovice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Pečky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Vršovice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Pečky A</v>
      </c>
      <c r="D127" s="245"/>
      <c r="E127" s="245"/>
      <c r="F127" s="245"/>
      <c r="G127" s="246"/>
      <c r="H127" s="245" t="str">
        <f>+B122</f>
        <v>Vršovice A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Pečky A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2. liga'!$A$18</f>
        <v>2.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Vršovice A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2. liga'!$A$2:$I$16,2,0)</f>
        <v>Lvi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2. liga'!$A$2:$I$16,6,0)</f>
        <v>Mikulova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Lvi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Lvi A</v>
      </c>
      <c r="D139" s="245"/>
      <c r="E139" s="245"/>
      <c r="F139" s="245"/>
      <c r="G139" s="246"/>
      <c r="H139" s="245" t="str">
        <f>+B134</f>
        <v>Mikulova C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Lvi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2. liga'!$A$18</f>
        <v>2.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C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2. liga'!$A$2:$I$16,2,0)</f>
        <v>Vršovice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2. liga'!$A$2:$I$16,6,0)</f>
        <v>Střešovice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Vršovice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Střešovice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Vršovice A</v>
      </c>
      <c r="D151" s="245"/>
      <c r="E151" s="245"/>
      <c r="F151" s="245"/>
      <c r="G151" s="246"/>
      <c r="H151" s="245" t="str">
        <f>+B146</f>
        <v>Střešovice A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Vršovice A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2. liga'!$A$18</f>
        <v>2.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Střešovice A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2. liga'!$A$2:$I$16,2,0)</f>
        <v>Mikulova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2. liga'!$A$2:$I$16,6,0)</f>
        <v>Mikulova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Mikulova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C</v>
      </c>
      <c r="D163" s="245"/>
      <c r="E163" s="245"/>
      <c r="F163" s="245"/>
      <c r="G163" s="246"/>
      <c r="H163" s="245" t="str">
        <f>+B158</f>
        <v>Mikulova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C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2. liga'!$A$18</f>
        <v>2.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Mikulova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2. liga'!$A$2:$I$16,2,0)</f>
        <v>Pečky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2. liga'!$A$2:$I$16,6,0)</f>
        <v>Lvi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Pečky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Lvi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Pečky A</v>
      </c>
      <c r="D175" s="245"/>
      <c r="E175" s="245"/>
      <c r="F175" s="245"/>
      <c r="G175" s="246"/>
      <c r="H175" s="245" t="str">
        <f>+B170</f>
        <v>Lvi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Pečky A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2. liga'!$A$18</f>
        <v>2.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Lvi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Orion A</v>
      </c>
      <c r="C2" s="160"/>
      <c r="D2" s="160"/>
      <c r="E2" s="160"/>
      <c r="F2" s="159" t="str">
        <f>+A27</f>
        <v>Kometa E</v>
      </c>
      <c r="G2" s="160"/>
      <c r="H2" s="160"/>
      <c r="I2" s="160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53</v>
      </c>
      <c r="M2" s="72">
        <f t="shared" ref="M2:M16" si="3">+O2+Q2</f>
        <v>47</v>
      </c>
      <c r="N2" s="73">
        <v>28</v>
      </c>
      <c r="O2" s="74">
        <v>26</v>
      </c>
      <c r="P2" s="73">
        <v>25</v>
      </c>
      <c r="Q2" s="74">
        <v>21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Orion C</v>
      </c>
      <c r="C3" s="158"/>
      <c r="D3" s="158"/>
      <c r="E3" s="158"/>
      <c r="F3" s="157" t="str">
        <f>+A25</f>
        <v>Orion B</v>
      </c>
      <c r="G3" s="158"/>
      <c r="H3" s="158"/>
      <c r="I3" s="158"/>
      <c r="J3" s="83">
        <f t="shared" si="0"/>
        <v>2</v>
      </c>
      <c r="K3" s="84">
        <f t="shared" si="1"/>
        <v>0</v>
      </c>
      <c r="L3" s="85">
        <f t="shared" si="2"/>
        <v>50</v>
      </c>
      <c r="M3" s="86">
        <f t="shared" si="3"/>
        <v>42</v>
      </c>
      <c r="N3" s="87">
        <v>25</v>
      </c>
      <c r="O3" s="88">
        <v>19</v>
      </c>
      <c r="P3" s="87">
        <v>25</v>
      </c>
      <c r="Q3" s="88">
        <v>23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Orion C</v>
      </c>
      <c r="C4" s="158"/>
      <c r="D4" s="158"/>
      <c r="E4" s="158"/>
      <c r="F4" s="157" t="str">
        <f>+A31</f>
        <v>Olymp B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51</v>
      </c>
      <c r="M4" s="86">
        <f t="shared" si="3"/>
        <v>41</v>
      </c>
      <c r="N4" s="87">
        <v>26</v>
      </c>
      <c r="O4" s="88">
        <v>24</v>
      </c>
      <c r="P4" s="87">
        <v>25</v>
      </c>
      <c r="Q4" s="88">
        <v>17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Orion B</v>
      </c>
      <c r="C5" s="163"/>
      <c r="D5" s="163"/>
      <c r="E5" s="163"/>
      <c r="F5" s="157" t="str">
        <f>+A29</f>
        <v>Meteor A</v>
      </c>
      <c r="G5" s="158"/>
      <c r="H5" s="158"/>
      <c r="I5" s="158"/>
      <c r="J5" s="83">
        <f t="shared" si="0"/>
        <v>1</v>
      </c>
      <c r="K5" s="84">
        <f t="shared" si="1"/>
        <v>1</v>
      </c>
      <c r="L5" s="85">
        <f t="shared" si="2"/>
        <v>41</v>
      </c>
      <c r="M5" s="86">
        <f t="shared" si="3"/>
        <v>42</v>
      </c>
      <c r="N5" s="87">
        <v>25</v>
      </c>
      <c r="O5" s="88">
        <v>17</v>
      </c>
      <c r="P5" s="87">
        <v>16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Orion A</v>
      </c>
      <c r="C6" s="158"/>
      <c r="D6" s="158"/>
      <c r="E6" s="158"/>
      <c r="F6" s="162" t="str">
        <f>+A31</f>
        <v>Olymp B</v>
      </c>
      <c r="G6" s="163"/>
      <c r="H6" s="163"/>
      <c r="I6" s="163"/>
      <c r="J6" s="83">
        <f t="shared" si="0"/>
        <v>0</v>
      </c>
      <c r="K6" s="84">
        <f t="shared" si="1"/>
        <v>2</v>
      </c>
      <c r="L6" s="85">
        <f t="shared" si="2"/>
        <v>52</v>
      </c>
      <c r="M6" s="86">
        <f t="shared" si="3"/>
        <v>56</v>
      </c>
      <c r="N6" s="87">
        <v>29</v>
      </c>
      <c r="O6" s="88">
        <v>31</v>
      </c>
      <c r="P6" s="87">
        <v>23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Kometa E</v>
      </c>
      <c r="C7" s="163"/>
      <c r="D7" s="163"/>
      <c r="E7" s="163"/>
      <c r="F7" s="162" t="str">
        <f>+A29</f>
        <v>Meteor 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39</v>
      </c>
      <c r="M7" s="86">
        <f t="shared" si="3"/>
        <v>43</v>
      </c>
      <c r="N7" s="87">
        <v>25</v>
      </c>
      <c r="O7" s="88">
        <v>18</v>
      </c>
      <c r="P7" s="87">
        <v>14</v>
      </c>
      <c r="Q7" s="88">
        <v>25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Orion B</v>
      </c>
      <c r="C8" s="163"/>
      <c r="D8" s="163"/>
      <c r="E8" s="163"/>
      <c r="F8" s="162" t="str">
        <f>+A23</f>
        <v>Orion A</v>
      </c>
      <c r="G8" s="163"/>
      <c r="H8" s="163"/>
      <c r="I8" s="163"/>
      <c r="J8" s="83">
        <f t="shared" si="0"/>
        <v>0</v>
      </c>
      <c r="K8" s="84">
        <f t="shared" si="1"/>
        <v>2</v>
      </c>
      <c r="L8" s="85">
        <f t="shared" si="2"/>
        <v>45</v>
      </c>
      <c r="M8" s="86">
        <f t="shared" si="3"/>
        <v>51</v>
      </c>
      <c r="N8" s="87">
        <v>24</v>
      </c>
      <c r="O8" s="88">
        <v>26</v>
      </c>
      <c r="P8" s="87">
        <v>21</v>
      </c>
      <c r="Q8" s="88">
        <v>25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Orion C</v>
      </c>
      <c r="C9" s="163"/>
      <c r="D9" s="163"/>
      <c r="E9" s="163"/>
      <c r="F9" s="162" t="str">
        <f>+A27</f>
        <v>Kometa E</v>
      </c>
      <c r="G9" s="163"/>
      <c r="H9" s="163"/>
      <c r="I9" s="163"/>
      <c r="J9" s="83">
        <f t="shared" si="0"/>
        <v>0</v>
      </c>
      <c r="K9" s="84">
        <f t="shared" si="1"/>
        <v>2</v>
      </c>
      <c r="L9" s="85">
        <f t="shared" si="2"/>
        <v>39</v>
      </c>
      <c r="M9" s="86">
        <f t="shared" si="3"/>
        <v>50</v>
      </c>
      <c r="N9" s="87">
        <v>17</v>
      </c>
      <c r="O9" s="88">
        <v>25</v>
      </c>
      <c r="P9" s="87">
        <v>22</v>
      </c>
      <c r="Q9" s="88">
        <v>25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Orion B</v>
      </c>
      <c r="C10" s="158"/>
      <c r="D10" s="158"/>
      <c r="E10" s="158"/>
      <c r="F10" s="157" t="str">
        <f>+A31</f>
        <v>Olymp B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45</v>
      </c>
      <c r="M10" s="86">
        <f t="shared" si="3"/>
        <v>45</v>
      </c>
      <c r="N10" s="87">
        <v>25</v>
      </c>
      <c r="O10" s="88">
        <v>20</v>
      </c>
      <c r="P10" s="87">
        <v>20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Meteor A</v>
      </c>
      <c r="C11" s="163"/>
      <c r="D11" s="163"/>
      <c r="E11" s="163"/>
      <c r="F11" s="162" t="str">
        <f>+A21</f>
        <v>Orion C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48</v>
      </c>
      <c r="M11" s="86">
        <f t="shared" si="3"/>
        <v>46</v>
      </c>
      <c r="N11" s="87">
        <v>23</v>
      </c>
      <c r="O11" s="88">
        <v>25</v>
      </c>
      <c r="P11" s="87">
        <v>25</v>
      </c>
      <c r="Q11" s="88">
        <v>21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Olymp B</v>
      </c>
      <c r="C12" s="163"/>
      <c r="D12" s="163"/>
      <c r="E12" s="163"/>
      <c r="F12" s="162" t="str">
        <f>+A27</f>
        <v>Kometa E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34</v>
      </c>
      <c r="N12" s="87">
        <v>25</v>
      </c>
      <c r="O12" s="88">
        <v>23</v>
      </c>
      <c r="P12" s="87">
        <v>25</v>
      </c>
      <c r="Q12" s="88">
        <v>11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Meteor A</v>
      </c>
      <c r="C13" s="165"/>
      <c r="D13" s="165"/>
      <c r="E13" s="166"/>
      <c r="F13" s="162" t="str">
        <f>+A23</f>
        <v>Orion A</v>
      </c>
      <c r="G13" s="163"/>
      <c r="H13" s="163"/>
      <c r="I13" s="163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3"/>
        <v>44</v>
      </c>
      <c r="N13" s="87">
        <v>25</v>
      </c>
      <c r="O13" s="88">
        <v>22</v>
      </c>
      <c r="P13" s="87">
        <v>25</v>
      </c>
      <c r="Q13" s="88">
        <v>22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Kometa E</v>
      </c>
      <c r="C14" s="165"/>
      <c r="D14" s="165"/>
      <c r="E14" s="166"/>
      <c r="F14" s="162" t="str">
        <f>+A25</f>
        <v>Orion B</v>
      </c>
      <c r="G14" s="163"/>
      <c r="H14" s="163"/>
      <c r="I14" s="16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3"/>
        <v>39</v>
      </c>
      <c r="N14" s="87">
        <v>25</v>
      </c>
      <c r="O14" s="88">
        <v>22</v>
      </c>
      <c r="P14" s="87">
        <v>25</v>
      </c>
      <c r="Q14" s="88">
        <v>17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Orion A</v>
      </c>
      <c r="C15" s="163"/>
      <c r="D15" s="163"/>
      <c r="E15" s="163"/>
      <c r="F15" s="162" t="str">
        <f>+A21</f>
        <v>Orion C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48</v>
      </c>
      <c r="M15" s="86">
        <f t="shared" si="3"/>
        <v>45</v>
      </c>
      <c r="N15" s="87">
        <v>25</v>
      </c>
      <c r="O15" s="88">
        <v>20</v>
      </c>
      <c r="P15" s="87">
        <v>23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Olymp B</v>
      </c>
      <c r="C16" s="168"/>
      <c r="D16" s="168"/>
      <c r="E16" s="168"/>
      <c r="F16" s="167" t="str">
        <f>+A29</f>
        <v>Meteor A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42</v>
      </c>
      <c r="M16" s="79">
        <f t="shared" si="3"/>
        <v>52</v>
      </c>
      <c r="N16" s="80">
        <v>17</v>
      </c>
      <c r="O16" s="81">
        <v>25</v>
      </c>
      <c r="P16" s="80">
        <v>25</v>
      </c>
      <c r="Q16" s="81">
        <v>27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+zadání!H2</f>
        <v>3. LIGA</v>
      </c>
      <c r="B18" s="170"/>
      <c r="C18" s="170"/>
      <c r="D18" s="171"/>
      <c r="E18" s="178" t="str">
        <f>+A21</f>
        <v>Orion C</v>
      </c>
      <c r="F18" s="179"/>
      <c r="G18" s="180"/>
      <c r="H18" s="179" t="str">
        <f>+A23</f>
        <v>Orion A</v>
      </c>
      <c r="I18" s="179"/>
      <c r="J18" s="179"/>
      <c r="K18" s="178" t="str">
        <f>+A25</f>
        <v>Orion B</v>
      </c>
      <c r="L18" s="179"/>
      <c r="M18" s="180"/>
      <c r="N18" s="179" t="str">
        <f>+A27</f>
        <v>Kometa E</v>
      </c>
      <c r="O18" s="179"/>
      <c r="P18" s="179"/>
      <c r="Q18" s="178" t="str">
        <f>+A29</f>
        <v>Meteor A</v>
      </c>
      <c r="R18" s="179"/>
      <c r="S18" s="180"/>
      <c r="T18" s="179" t="str">
        <f>+A31</f>
        <v>Olymp B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+zadání!H3</f>
        <v>Orion C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2</v>
      </c>
      <c r="Q21" s="23">
        <f>+K11</f>
        <v>1</v>
      </c>
      <c r="R21" s="23" t="s">
        <v>0</v>
      </c>
      <c r="S21" s="23">
        <f>+J11</f>
        <v>1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6</v>
      </c>
      <c r="X21" s="23" t="s">
        <v>0</v>
      </c>
      <c r="Y21" s="24">
        <f t="shared" ref="Y21:Y32" si="4">+G21+J21+M21+P21+S21+V21</f>
        <v>4</v>
      </c>
      <c r="Z21" s="207">
        <f>IF(W21+Y21=0,"",W21+SUM(AF21:AK21))</f>
        <v>8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3.</v>
      </c>
      <c r="AE21">
        <f>+Z21*1000000000+AB21*1000000+IFERROR(W21/Y21,10)*1000+IFERROR(W22/Y22,10)</f>
        <v>8002001501.0087337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45</v>
      </c>
      <c r="I22" s="18" t="s">
        <v>0</v>
      </c>
      <c r="J22" s="27">
        <f>+L15</f>
        <v>48</v>
      </c>
      <c r="K22" s="18">
        <f>+L3</f>
        <v>50</v>
      </c>
      <c r="L22" s="18" t="s">
        <v>0</v>
      </c>
      <c r="M22" s="18">
        <f>+M3</f>
        <v>42</v>
      </c>
      <c r="N22" s="26">
        <f>+L9</f>
        <v>39</v>
      </c>
      <c r="O22" s="18" t="s">
        <v>0</v>
      </c>
      <c r="P22" s="27">
        <f>+M9</f>
        <v>50</v>
      </c>
      <c r="Q22" s="18">
        <f>+M11</f>
        <v>46</v>
      </c>
      <c r="R22" s="18" t="s">
        <v>0</v>
      </c>
      <c r="S22" s="18">
        <f>+L11</f>
        <v>48</v>
      </c>
      <c r="T22" s="26">
        <f>+L4</f>
        <v>51</v>
      </c>
      <c r="U22" s="18" t="s">
        <v>0</v>
      </c>
      <c r="V22" s="30">
        <f>+M4</f>
        <v>41</v>
      </c>
      <c r="W22" s="56">
        <f t="shared" ref="W22:W32" si="5">+E22+H22+K22+N22+Q22+T22</f>
        <v>231</v>
      </c>
      <c r="X22" s="57" t="s">
        <v>0</v>
      </c>
      <c r="Y22" s="58">
        <f t="shared" si="4"/>
        <v>229</v>
      </c>
      <c r="Z22" s="209"/>
      <c r="AA22" s="210"/>
      <c r="AB22" s="212"/>
      <c r="AC22" s="214"/>
    </row>
    <row r="23" spans="1:37" ht="21" customHeight="1" x14ac:dyDescent="0.35">
      <c r="A23" s="215" t="str">
        <f>+zadání!H4</f>
        <v>Orion A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5</v>
      </c>
      <c r="X23" s="50" t="s">
        <v>0</v>
      </c>
      <c r="Y23" s="51">
        <f t="shared" si="4"/>
        <v>5</v>
      </c>
      <c r="Z23" s="217">
        <f t="shared" ref="Z23" si="6">IF(W23+Y23=0,"",W23+SUM(AF23:AK23))</f>
        <v>8</v>
      </c>
      <c r="AA23" s="218"/>
      <c r="AB23" s="219">
        <f t="shared" ref="AB23" si="7">+IF(E24&gt;G24,1,0)+IF(H24&gt;J24,1,0)+IF(K24&gt;M24,1,0)+IF(N24&gt;P24,1,0)+IF(Q24&gt;S24,1,0)+IF(T24&gt;V24,1,0)</f>
        <v>3</v>
      </c>
      <c r="AC23" s="221" t="str">
        <f t="shared" ref="AC23" si="8">IFERROR(CONCATENATE(RANK(AE23,$AE$21:$AE$31),"."),"")</f>
        <v>2.</v>
      </c>
      <c r="AE23">
        <f>+Z23*1000000000+AB23*1000000+IFERROR(W23/Y23,10)*1000+IFERROR(W24/Y24,10)</f>
        <v>8003001001.0205765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48</v>
      </c>
      <c r="F24" s="45" t="s">
        <v>0</v>
      </c>
      <c r="G24" s="45">
        <f>+H22</f>
        <v>45</v>
      </c>
      <c r="H24" s="42"/>
      <c r="I24" s="43"/>
      <c r="J24" s="44"/>
      <c r="K24" s="45">
        <f>+M8</f>
        <v>51</v>
      </c>
      <c r="L24" s="45" t="s">
        <v>0</v>
      </c>
      <c r="M24" s="45">
        <f>+L8</f>
        <v>45</v>
      </c>
      <c r="N24" s="46">
        <f>+L2</f>
        <v>53</v>
      </c>
      <c r="O24" s="45" t="s">
        <v>0</v>
      </c>
      <c r="P24" s="47">
        <f>+M2</f>
        <v>47</v>
      </c>
      <c r="Q24" s="45">
        <f>+M13</f>
        <v>44</v>
      </c>
      <c r="R24" s="45" t="s">
        <v>0</v>
      </c>
      <c r="S24" s="45">
        <f>+L13</f>
        <v>50</v>
      </c>
      <c r="T24" s="46">
        <f>+L6</f>
        <v>52</v>
      </c>
      <c r="U24" s="45" t="s">
        <v>0</v>
      </c>
      <c r="V24" s="48">
        <f>+M6</f>
        <v>56</v>
      </c>
      <c r="W24" s="53">
        <f t="shared" si="5"/>
        <v>248</v>
      </c>
      <c r="X24" s="54" t="s">
        <v>0</v>
      </c>
      <c r="Y24" s="55">
        <f t="shared" si="4"/>
        <v>243</v>
      </c>
      <c r="Z24" s="209"/>
      <c r="AA24" s="210"/>
      <c r="AB24" s="220"/>
      <c r="AC24" s="222"/>
    </row>
    <row r="25" spans="1:37" ht="21" customHeight="1" x14ac:dyDescent="0.35">
      <c r="A25" s="223" t="str">
        <f>+zadání!H5</f>
        <v>Orion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2</v>
      </c>
      <c r="X25" s="36" t="s">
        <v>0</v>
      </c>
      <c r="Y25" s="65">
        <f t="shared" si="4"/>
        <v>8</v>
      </c>
      <c r="Z25" s="217">
        <f t="shared" ref="Z25" si="9">IF(W25+Y25=0,"",W25+SUM(AF25:AK25))</f>
        <v>2.5</v>
      </c>
      <c r="AA25" s="218"/>
      <c r="AB25" s="212">
        <f t="shared" ref="AB25" si="10">+IF(E26&gt;G26,1,0)+IF(H26&gt;J26,1,0)+IF(K26&gt;M26,1,0)+IF(N26&gt;P26,1,0)+IF(Q26&gt;S26,1,0)+IF(T26&gt;V26,1,0)</f>
        <v>0</v>
      </c>
      <c r="AC25" s="214" t="str">
        <f t="shared" ref="AC25" si="11">IFERROR(CONCATENATE(RANK(AE25,$AE$21:$AE$31),"."),"")</f>
        <v>6.</v>
      </c>
      <c r="AE25">
        <f>+Z25*1000000000+AB25*1000000+IFERROR(W25/Y25,10)*1000+IFERROR(W26/Y26,10)</f>
        <v>2500000250.8907561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0.5</v>
      </c>
    </row>
    <row r="26" spans="1:37" ht="21" customHeight="1" x14ac:dyDescent="0.35">
      <c r="A26" s="226"/>
      <c r="B26" s="227"/>
      <c r="C26" s="227"/>
      <c r="D26" s="228"/>
      <c r="E26" s="18">
        <f>+M22</f>
        <v>42</v>
      </c>
      <c r="F26" s="18" t="s">
        <v>0</v>
      </c>
      <c r="G26" s="18">
        <f>+K22</f>
        <v>50</v>
      </c>
      <c r="H26" s="26">
        <f>+M24</f>
        <v>45</v>
      </c>
      <c r="I26" s="18" t="s">
        <v>0</v>
      </c>
      <c r="J26" s="27">
        <f>+K24</f>
        <v>51</v>
      </c>
      <c r="K26" s="37"/>
      <c r="L26" s="35"/>
      <c r="M26" s="38"/>
      <c r="N26" s="26">
        <f>+M14</f>
        <v>39</v>
      </c>
      <c r="O26" s="18" t="s">
        <v>0</v>
      </c>
      <c r="P26" s="27">
        <f>+L14</f>
        <v>50</v>
      </c>
      <c r="Q26" s="18">
        <f>+L5</f>
        <v>41</v>
      </c>
      <c r="R26" s="18" t="s">
        <v>0</v>
      </c>
      <c r="S26" s="18">
        <f>+M5</f>
        <v>42</v>
      </c>
      <c r="T26" s="26">
        <f>+L10</f>
        <v>45</v>
      </c>
      <c r="U26" s="18" t="s">
        <v>0</v>
      </c>
      <c r="V26" s="30">
        <f>+M10</f>
        <v>45</v>
      </c>
      <c r="W26" s="56">
        <f t="shared" si="5"/>
        <v>212</v>
      </c>
      <c r="X26" s="57" t="s">
        <v>0</v>
      </c>
      <c r="Y26" s="58">
        <f t="shared" si="4"/>
        <v>238</v>
      </c>
      <c r="Z26" s="209"/>
      <c r="AA26" s="210"/>
      <c r="AB26" s="212"/>
      <c r="AC26" s="214"/>
    </row>
    <row r="27" spans="1:37" ht="21" customHeight="1" x14ac:dyDescent="0.35">
      <c r="A27" s="215" t="str">
        <f>+zadání!H6</f>
        <v>Kometa E</v>
      </c>
      <c r="B27" s="182"/>
      <c r="C27" s="182"/>
      <c r="D27" s="188"/>
      <c r="E27" s="50">
        <f>+P21</f>
        <v>2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2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5</v>
      </c>
      <c r="X27" s="50" t="s">
        <v>0</v>
      </c>
      <c r="Y27" s="51">
        <f t="shared" si="4"/>
        <v>5</v>
      </c>
      <c r="Z27" s="217">
        <f t="shared" ref="Z27" si="12">IF(W27+Y27=0,"",W27+SUM(AF27:AK27))</f>
        <v>7</v>
      </c>
      <c r="AA27" s="218"/>
      <c r="AB27" s="219">
        <f t="shared" ref="AB27" si="13">+IF(E28&gt;G28,1,0)+IF(H28&gt;J28,1,0)+IF(K28&gt;M28,1,0)+IF(N28&gt;P28,1,0)+IF(Q28&gt;S28,1,0)+IF(T28&gt;V28,1,0)</f>
        <v>2</v>
      </c>
      <c r="AC27" s="221" t="str">
        <f t="shared" ref="AC27" si="14">IFERROR(CONCATENATE(RANK(AE27,$AE$21:$AE$31),"."),"")</f>
        <v>5.</v>
      </c>
      <c r="AE27">
        <f>+Z27*1000000000+AB27*1000000+IFERROR(W27/Y27,10)*1000+IFERROR(W28/Y28,10)</f>
        <v>7002001000.9821424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50</v>
      </c>
      <c r="F28" s="45" t="s">
        <v>0</v>
      </c>
      <c r="G28" s="45">
        <f>+N22</f>
        <v>39</v>
      </c>
      <c r="H28" s="46">
        <f>+P24</f>
        <v>47</v>
      </c>
      <c r="I28" s="45" t="s">
        <v>0</v>
      </c>
      <c r="J28" s="47">
        <f>+N24</f>
        <v>53</v>
      </c>
      <c r="K28" s="45">
        <f>+P26</f>
        <v>50</v>
      </c>
      <c r="L28" s="45" t="s">
        <v>0</v>
      </c>
      <c r="M28" s="45">
        <f>+N26</f>
        <v>39</v>
      </c>
      <c r="N28" s="42"/>
      <c r="O28" s="43"/>
      <c r="P28" s="44"/>
      <c r="Q28" s="45">
        <f>+L7</f>
        <v>39</v>
      </c>
      <c r="R28" s="45" t="s">
        <v>0</v>
      </c>
      <c r="S28" s="45">
        <f>+M7</f>
        <v>43</v>
      </c>
      <c r="T28" s="46">
        <f>+M12</f>
        <v>34</v>
      </c>
      <c r="U28" s="45" t="s">
        <v>0</v>
      </c>
      <c r="V28" s="48">
        <f>+L12</f>
        <v>50</v>
      </c>
      <c r="W28" s="53">
        <f t="shared" si="5"/>
        <v>220</v>
      </c>
      <c r="X28" s="54" t="s">
        <v>0</v>
      </c>
      <c r="Y28" s="55">
        <f t="shared" si="4"/>
        <v>224</v>
      </c>
      <c r="Z28" s="209"/>
      <c r="AA28" s="210"/>
      <c r="AB28" s="220"/>
      <c r="AC28" s="222"/>
    </row>
    <row r="29" spans="1:37" ht="21" customHeight="1" x14ac:dyDescent="0.35">
      <c r="A29" s="229" t="str">
        <f>+zadání!H7</f>
        <v>Meteor A</v>
      </c>
      <c r="B29" s="230"/>
      <c r="C29" s="230"/>
      <c r="D29" s="231"/>
      <c r="E29" s="36">
        <f>+S21</f>
        <v>1</v>
      </c>
      <c r="F29" s="36" t="s">
        <v>0</v>
      </c>
      <c r="G29" s="36">
        <f>+Q21</f>
        <v>1</v>
      </c>
      <c r="H29" s="64">
        <f>+S23</f>
        <v>2</v>
      </c>
      <c r="I29" s="36" t="s">
        <v>0</v>
      </c>
      <c r="J29" s="65">
        <f>+Q23</f>
        <v>0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7</v>
      </c>
      <c r="X29" s="36" t="s">
        <v>0</v>
      </c>
      <c r="Y29" s="65">
        <f t="shared" si="4"/>
        <v>3</v>
      </c>
      <c r="Z29" s="217">
        <f t="shared" ref="Z29" si="15">IF(W29+Y29=0,"",W29+SUM(AF29:AK29))</f>
        <v>12</v>
      </c>
      <c r="AA29" s="218"/>
      <c r="AB29" s="212">
        <f t="shared" ref="AB29" si="16">+IF(E30&gt;G30,1,0)+IF(H30&gt;J30,1,0)+IF(K30&gt;M30,1,0)+IF(N30&gt;P30,1,0)+IF(Q30&gt;S30,1,0)+IF(T30&gt;V30,1,0)</f>
        <v>5</v>
      </c>
      <c r="AC29" s="214" t="str">
        <f t="shared" ref="AC29" si="17">IFERROR(CONCATENATE(RANK(AE29,$AE$21:$AE$31),"."),"")</f>
        <v>1.</v>
      </c>
      <c r="AE29">
        <f>+Z29*1000000000+AB29*1000000+IFERROR(W29/Y29,10)*1000+IFERROR(W30/Y30,10)</f>
        <v>12005002334.441824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48</v>
      </c>
      <c r="F30" s="45" t="s">
        <v>0</v>
      </c>
      <c r="G30" s="45">
        <f>+Q22</f>
        <v>46</v>
      </c>
      <c r="H30" s="46">
        <f>+S24</f>
        <v>50</v>
      </c>
      <c r="I30" s="45" t="s">
        <v>0</v>
      </c>
      <c r="J30" s="47">
        <f>+Q24</f>
        <v>44</v>
      </c>
      <c r="K30" s="45">
        <f>+S26</f>
        <v>42</v>
      </c>
      <c r="L30" s="45" t="s">
        <v>0</v>
      </c>
      <c r="M30" s="45">
        <f>+Q26</f>
        <v>41</v>
      </c>
      <c r="N30" s="46">
        <f>+S28</f>
        <v>43</v>
      </c>
      <c r="O30" s="45" t="s">
        <v>0</v>
      </c>
      <c r="P30" s="47">
        <f>+Q28</f>
        <v>39</v>
      </c>
      <c r="Q30" s="42"/>
      <c r="R30" s="43"/>
      <c r="S30" s="44"/>
      <c r="T30" s="46">
        <f>+M16</f>
        <v>52</v>
      </c>
      <c r="U30" s="45" t="s">
        <v>0</v>
      </c>
      <c r="V30" s="48">
        <f>+L16</f>
        <v>42</v>
      </c>
      <c r="W30" s="53">
        <f t="shared" si="5"/>
        <v>235</v>
      </c>
      <c r="X30" s="54" t="s">
        <v>0</v>
      </c>
      <c r="Y30" s="55">
        <f t="shared" si="4"/>
        <v>212</v>
      </c>
      <c r="Z30" s="209"/>
      <c r="AA30" s="210"/>
      <c r="AB30" s="220"/>
      <c r="AC30" s="222"/>
    </row>
    <row r="31" spans="1:37" ht="21" customHeight="1" x14ac:dyDescent="0.35">
      <c r="A31" s="229" t="str">
        <f>+zadání!H8</f>
        <v>Olymp B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2</v>
      </c>
      <c r="H31" s="49">
        <f>+V23</f>
        <v>2</v>
      </c>
      <c r="I31" s="50" t="s">
        <v>0</v>
      </c>
      <c r="J31" s="51">
        <f>+T23</f>
        <v>0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5</v>
      </c>
      <c r="X31" s="50" t="s">
        <v>0</v>
      </c>
      <c r="Y31" s="51">
        <f t="shared" si="4"/>
        <v>5</v>
      </c>
      <c r="Z31" s="217">
        <f t="shared" ref="Z31" si="18">IF(W31+Y31=0,"",W31+SUM(AF31:AK31))</f>
        <v>7.5</v>
      </c>
      <c r="AA31" s="218"/>
      <c r="AB31" s="212">
        <f t="shared" ref="AB31" si="19">+IF(E32&gt;G32,1,0)+IF(H32&gt;J32,1,0)+IF(K32&gt;M32,1,0)+IF(N32&gt;P32,1,0)+IF(Q32&gt;S32,1,0)+IF(T32&gt;V32,1,0)</f>
        <v>2</v>
      </c>
      <c r="AC31" s="214" t="str">
        <f t="shared" ref="AC31" si="20">IFERROR(CONCATENATE(RANK(AE31,$AE$21:$AE$31),"."),"")</f>
        <v>4.</v>
      </c>
      <c r="AE31">
        <f>+Z31*1000000000+AB31*1000000+IFERROR(W31/Y31,10)*1000+IFERROR(W32/Y32,10)</f>
        <v>7502001001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0.5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41</v>
      </c>
      <c r="F32" s="19" t="s">
        <v>0</v>
      </c>
      <c r="G32" s="19">
        <f>+T22</f>
        <v>51</v>
      </c>
      <c r="H32" s="21">
        <f>+V24</f>
        <v>56</v>
      </c>
      <c r="I32" s="19" t="s">
        <v>0</v>
      </c>
      <c r="J32" s="20">
        <f>+T24</f>
        <v>52</v>
      </c>
      <c r="K32" s="19">
        <f>+V26</f>
        <v>45</v>
      </c>
      <c r="L32" s="19" t="s">
        <v>0</v>
      </c>
      <c r="M32" s="19">
        <f>+T26</f>
        <v>45</v>
      </c>
      <c r="N32" s="21">
        <f>+V28</f>
        <v>50</v>
      </c>
      <c r="O32" s="19" t="s">
        <v>0</v>
      </c>
      <c r="P32" s="20">
        <f>+T28</f>
        <v>34</v>
      </c>
      <c r="Q32" s="19">
        <f>+V30</f>
        <v>42</v>
      </c>
      <c r="R32" s="19" t="s">
        <v>0</v>
      </c>
      <c r="S32" s="19">
        <f>+T30</f>
        <v>52</v>
      </c>
      <c r="T32" s="33"/>
      <c r="U32" s="32"/>
      <c r="V32" s="34"/>
      <c r="W32" s="61">
        <f t="shared" si="5"/>
        <v>234</v>
      </c>
      <c r="X32" s="62" t="s">
        <v>0</v>
      </c>
      <c r="Y32" s="63">
        <f t="shared" si="4"/>
        <v>234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B15:E15"/>
    <mergeCell ref="F15:I15"/>
    <mergeCell ref="B16:E16"/>
    <mergeCell ref="F16:I16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3. liga'!$A$2:$I$16,2,0)</f>
        <v>Orion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3. liga'!$A$2:$I$16,6,0)</f>
        <v>Kometa E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Orion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Kometa E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Orion A</v>
      </c>
      <c r="D7" s="245"/>
      <c r="E7" s="245"/>
      <c r="F7" s="245"/>
      <c r="G7" s="246"/>
      <c r="H7" s="245" t="str">
        <f>+B2</f>
        <v>Kometa E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Orion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3. liga'!$A$18</f>
        <v>3.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Kometa E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3. liga'!$A$2:$I$16,2,0)</f>
        <v>Orion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3. liga'!$A$2:$I$16,6,0)</f>
        <v>Orion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Orion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Orion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Orion C</v>
      </c>
      <c r="D19" s="245"/>
      <c r="E19" s="245"/>
      <c r="F19" s="245"/>
      <c r="G19" s="246"/>
      <c r="H19" s="245" t="str">
        <f>+B14</f>
        <v>Orion B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Orion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3. liga'!$A$18</f>
        <v>3.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Orion B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3. liga'!$A$2:$I$16,2,0)</f>
        <v>Orion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3. liga'!$A$2:$I$16,6,0)</f>
        <v>Olymp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Orion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Olymp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Orion C</v>
      </c>
      <c r="D31" s="245"/>
      <c r="E31" s="245"/>
      <c r="F31" s="245"/>
      <c r="G31" s="246"/>
      <c r="H31" s="245" t="str">
        <f>+B26</f>
        <v>Olymp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Orion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3. liga'!$A$18</f>
        <v>3.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Olymp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3. liga'!$A$2:$I$16,2,0)</f>
        <v>Orion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3. liga'!$A$2:$I$16,6,0)</f>
        <v>Meteor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Orion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Meteor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Orion B</v>
      </c>
      <c r="D43" s="245"/>
      <c r="E43" s="245"/>
      <c r="F43" s="245"/>
      <c r="G43" s="246"/>
      <c r="H43" s="245" t="str">
        <f>+B38</f>
        <v>Meteor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Orion B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3. liga'!$A$18</f>
        <v>3.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Meteor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3. liga'!$A$2:$I$16,2,0)</f>
        <v>Orion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3. liga'!$A$2:$I$16,6,0)</f>
        <v>Olymp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Orion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Olymp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Orion A</v>
      </c>
      <c r="D55" s="245"/>
      <c r="E55" s="245"/>
      <c r="F55" s="245"/>
      <c r="G55" s="246"/>
      <c r="H55" s="245" t="str">
        <f>+B50</f>
        <v>Olymp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Orion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3. liga'!$A$18</f>
        <v>3.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Olymp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3. liga'!$A$2:$I$16,2,0)</f>
        <v>Kometa E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3. liga'!$A$2:$I$16,6,0)</f>
        <v>Meteor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Kometa E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Meteor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Kometa E</v>
      </c>
      <c r="D67" s="245"/>
      <c r="E67" s="245"/>
      <c r="F67" s="245"/>
      <c r="G67" s="246"/>
      <c r="H67" s="245" t="str">
        <f>+B62</f>
        <v>Meteor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Kometa E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3. liga'!$A$18</f>
        <v>3.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Meteor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3. liga'!$A$2:$I$16,2,0)</f>
        <v>Orion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3. liga'!$A$2:$I$16,6,0)</f>
        <v>Orion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Orion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Orion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Orion B</v>
      </c>
      <c r="D79" s="245"/>
      <c r="E79" s="245"/>
      <c r="F79" s="245"/>
      <c r="G79" s="246"/>
      <c r="H79" s="245" t="str">
        <f>+B74</f>
        <v>Orion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Orion B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3. liga'!$A$18</f>
        <v>3.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Orion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3. liga'!$A$2:$I$16,2,0)</f>
        <v>Orion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3. liga'!$A$2:$I$16,6,0)</f>
        <v>Kometa E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Orion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Kometa E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Orion C</v>
      </c>
      <c r="D91" s="245"/>
      <c r="E91" s="245"/>
      <c r="F91" s="245"/>
      <c r="G91" s="246"/>
      <c r="H91" s="245" t="str">
        <f>+B86</f>
        <v>Kometa E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Orion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3. liga'!$A$18</f>
        <v>3.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Kometa E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3. liga'!$A$2:$I$16,2,0)</f>
        <v>Orion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3. liga'!$A$2:$I$16,6,0)</f>
        <v>Olymp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Orion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Olymp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Orion B</v>
      </c>
      <c r="D103" s="245"/>
      <c r="E103" s="245"/>
      <c r="F103" s="245"/>
      <c r="G103" s="246"/>
      <c r="H103" s="245" t="str">
        <f>+B98</f>
        <v>Olymp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Orion B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3. liga'!$A$18</f>
        <v>3.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Olymp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3. liga'!$A$2:$I$16,2,0)</f>
        <v>Meteor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3. liga'!$A$2:$I$16,6,0)</f>
        <v>Orion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Meteor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Orion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Meteor A</v>
      </c>
      <c r="D115" s="245"/>
      <c r="E115" s="245"/>
      <c r="F115" s="245"/>
      <c r="G115" s="246"/>
      <c r="H115" s="245" t="str">
        <f>+B110</f>
        <v>Orion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Meteor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3. liga'!$A$18</f>
        <v>3.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Orion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3. liga'!$A$2:$I$16,2,0)</f>
        <v>Olymp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3. liga'!$A$2:$I$16,6,0)</f>
        <v>Kometa E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Olymp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Kometa E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Olymp B</v>
      </c>
      <c r="D127" s="245"/>
      <c r="E127" s="245"/>
      <c r="F127" s="245"/>
      <c r="G127" s="246"/>
      <c r="H127" s="245" t="str">
        <f>+B122</f>
        <v>Kometa E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Olymp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3. liga'!$A$18</f>
        <v>3.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Kometa E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3. liga'!$A$2:$I$16,2,0)</f>
        <v>Meteor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3. liga'!$A$2:$I$16,6,0)</f>
        <v>Orion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Meteor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Orion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Meteor A</v>
      </c>
      <c r="D139" s="245"/>
      <c r="E139" s="245"/>
      <c r="F139" s="245"/>
      <c r="G139" s="246"/>
      <c r="H139" s="245" t="str">
        <f>+B134</f>
        <v>Orion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Meteor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3. liga'!$A$18</f>
        <v>3.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Orion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3. liga'!$A$2:$I$16,2,0)</f>
        <v>Kometa E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3. liga'!$A$2:$I$16,6,0)</f>
        <v>Orion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Kometa E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Orion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Kometa E</v>
      </c>
      <c r="D151" s="245"/>
      <c r="E151" s="245"/>
      <c r="F151" s="245"/>
      <c r="G151" s="246"/>
      <c r="H151" s="245" t="str">
        <f>+B146</f>
        <v>Orion B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Kometa E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3. liga'!$A$18</f>
        <v>3.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Orion B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3. liga'!$A$2:$I$16,2,0)</f>
        <v>Orion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3. liga'!$A$2:$I$16,6,0)</f>
        <v>Orion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Orion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Orion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Orion A</v>
      </c>
      <c r="D163" s="245"/>
      <c r="E163" s="245"/>
      <c r="F163" s="245"/>
      <c r="G163" s="246"/>
      <c r="H163" s="245" t="str">
        <f>+B158</f>
        <v>Orion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Orion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3. liga'!$A$18</f>
        <v>3.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Orion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3. liga'!$A$2:$I$16,2,0)</f>
        <v>Olymp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3. liga'!$A$2:$I$16,6,0)</f>
        <v>Meteor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Olymp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Meteor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Olymp B</v>
      </c>
      <c r="D175" s="245"/>
      <c r="E175" s="245"/>
      <c r="F175" s="245"/>
      <c r="G175" s="246"/>
      <c r="H175" s="245" t="str">
        <f>+B170</f>
        <v>Meteor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Olymp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3. liga'!$A$18</f>
        <v>3.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Meteor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P14" sqref="P14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Kunice A</v>
      </c>
      <c r="C2" s="160"/>
      <c r="D2" s="160"/>
      <c r="E2" s="160"/>
      <c r="F2" s="159" t="str">
        <f>+A27</f>
        <v>Střešovice B</v>
      </c>
      <c r="G2" s="160"/>
      <c r="H2" s="160"/>
      <c r="I2" s="160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51</v>
      </c>
      <c r="M2" s="72">
        <f t="shared" ref="M2:M16" si="3">+O2+Q2</f>
        <v>42</v>
      </c>
      <c r="N2" s="73">
        <v>26</v>
      </c>
      <c r="O2" s="74">
        <v>24</v>
      </c>
      <c r="P2" s="73">
        <v>25</v>
      </c>
      <c r="Q2" s="74">
        <v>18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Dansport C</v>
      </c>
      <c r="C3" s="158"/>
      <c r="D3" s="158"/>
      <c r="E3" s="158"/>
      <c r="F3" s="157" t="str">
        <f>+A25</f>
        <v>Orion D</v>
      </c>
      <c r="G3" s="158"/>
      <c r="H3" s="158"/>
      <c r="I3" s="158"/>
      <c r="J3" s="83">
        <f t="shared" si="0"/>
        <v>0</v>
      </c>
      <c r="K3" s="84">
        <f t="shared" si="1"/>
        <v>2</v>
      </c>
      <c r="L3" s="85">
        <f t="shared" si="2"/>
        <v>43</v>
      </c>
      <c r="M3" s="86">
        <f t="shared" si="3"/>
        <v>50</v>
      </c>
      <c r="N3" s="87">
        <v>23</v>
      </c>
      <c r="O3" s="88">
        <v>25</v>
      </c>
      <c r="P3" s="87">
        <v>20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Dansport C</v>
      </c>
      <c r="C4" s="158"/>
      <c r="D4" s="158"/>
      <c r="E4" s="158"/>
      <c r="F4" s="157" t="str">
        <f>+A31</f>
        <v>Olymp C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51</v>
      </c>
      <c r="M4" s="86">
        <f t="shared" si="3"/>
        <v>44</v>
      </c>
      <c r="N4" s="87">
        <v>25</v>
      </c>
      <c r="O4" s="88">
        <v>20</v>
      </c>
      <c r="P4" s="87">
        <v>26</v>
      </c>
      <c r="Q4" s="88">
        <v>24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Orion D</v>
      </c>
      <c r="C5" s="163"/>
      <c r="D5" s="163"/>
      <c r="E5" s="163"/>
      <c r="F5" s="157" t="str">
        <f>+A29</f>
        <v>Kometa B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41</v>
      </c>
      <c r="M5" s="86">
        <f t="shared" si="3"/>
        <v>50</v>
      </c>
      <c r="N5" s="87">
        <v>23</v>
      </c>
      <c r="O5" s="88">
        <v>25</v>
      </c>
      <c r="P5" s="87">
        <v>18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Kunice A</v>
      </c>
      <c r="C6" s="158"/>
      <c r="D6" s="158"/>
      <c r="E6" s="158"/>
      <c r="F6" s="162" t="str">
        <f>+A31</f>
        <v>Olymp C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50</v>
      </c>
      <c r="M6" s="86">
        <f t="shared" si="3"/>
        <v>50</v>
      </c>
      <c r="N6" s="87">
        <v>27</v>
      </c>
      <c r="O6" s="88">
        <v>25</v>
      </c>
      <c r="P6" s="87">
        <v>23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Střešovice B</v>
      </c>
      <c r="C7" s="163"/>
      <c r="D7" s="163"/>
      <c r="E7" s="163"/>
      <c r="F7" s="162" t="str">
        <f>+A29</f>
        <v>Kometa B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50</v>
      </c>
      <c r="M7" s="86">
        <f t="shared" si="3"/>
        <v>49</v>
      </c>
      <c r="N7" s="87">
        <v>25</v>
      </c>
      <c r="O7" s="88">
        <v>22</v>
      </c>
      <c r="P7" s="87">
        <v>25</v>
      </c>
      <c r="Q7" s="88">
        <v>27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Orion D</v>
      </c>
      <c r="C8" s="163"/>
      <c r="D8" s="163"/>
      <c r="E8" s="163"/>
      <c r="F8" s="162" t="str">
        <f>+A23</f>
        <v>Kunice A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40</v>
      </c>
      <c r="M8" s="86">
        <f t="shared" si="3"/>
        <v>45</v>
      </c>
      <c r="N8" s="87">
        <v>15</v>
      </c>
      <c r="O8" s="88">
        <v>25</v>
      </c>
      <c r="P8" s="87">
        <v>25</v>
      </c>
      <c r="Q8" s="88">
        <v>20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Dansport C</v>
      </c>
      <c r="C9" s="163"/>
      <c r="D9" s="163"/>
      <c r="E9" s="163"/>
      <c r="F9" s="162" t="str">
        <f>+A27</f>
        <v>Střešovice B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3"/>
        <v>40</v>
      </c>
      <c r="N9" s="87">
        <v>25</v>
      </c>
      <c r="O9" s="88">
        <v>22</v>
      </c>
      <c r="P9" s="87">
        <v>25</v>
      </c>
      <c r="Q9" s="88">
        <v>18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Orion D</v>
      </c>
      <c r="C10" s="158"/>
      <c r="D10" s="158"/>
      <c r="E10" s="158"/>
      <c r="F10" s="157" t="str">
        <f>+A31</f>
        <v>Olymp C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42</v>
      </c>
      <c r="M10" s="86">
        <f t="shared" si="3"/>
        <v>50</v>
      </c>
      <c r="N10" s="87">
        <v>20</v>
      </c>
      <c r="O10" s="88">
        <v>25</v>
      </c>
      <c r="P10" s="87">
        <v>22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Kometa B</v>
      </c>
      <c r="C11" s="163"/>
      <c r="D11" s="163"/>
      <c r="E11" s="163"/>
      <c r="F11" s="162" t="str">
        <f>+A21</f>
        <v>Dansport C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36</v>
      </c>
      <c r="M11" s="86">
        <f t="shared" si="3"/>
        <v>50</v>
      </c>
      <c r="N11" s="87">
        <v>21</v>
      </c>
      <c r="O11" s="88">
        <v>25</v>
      </c>
      <c r="P11" s="87">
        <v>15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Olymp C</v>
      </c>
      <c r="C12" s="163"/>
      <c r="D12" s="163"/>
      <c r="E12" s="163"/>
      <c r="F12" s="162" t="str">
        <f>+A27</f>
        <v>Střešovice B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33</v>
      </c>
      <c r="N12" s="87">
        <v>25</v>
      </c>
      <c r="O12" s="88">
        <v>18</v>
      </c>
      <c r="P12" s="87">
        <v>25</v>
      </c>
      <c r="Q12" s="88">
        <v>15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Kometa B</v>
      </c>
      <c r="C13" s="165"/>
      <c r="D13" s="165"/>
      <c r="E13" s="166"/>
      <c r="F13" s="162" t="str">
        <f>+A23</f>
        <v>Kunice A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50</v>
      </c>
      <c r="M13" s="86">
        <f t="shared" si="3"/>
        <v>50</v>
      </c>
      <c r="N13" s="87">
        <v>25</v>
      </c>
      <c r="O13" s="88">
        <v>27</v>
      </c>
      <c r="P13" s="87">
        <v>25</v>
      </c>
      <c r="Q13" s="88">
        <v>23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Střešovice B</v>
      </c>
      <c r="C14" s="165"/>
      <c r="D14" s="165"/>
      <c r="E14" s="166"/>
      <c r="F14" s="162" t="str">
        <f>+A25</f>
        <v>Orion D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25</v>
      </c>
      <c r="M14" s="86">
        <f t="shared" si="3"/>
        <v>50</v>
      </c>
      <c r="N14" s="87">
        <v>13</v>
      </c>
      <c r="O14" s="88">
        <v>25</v>
      </c>
      <c r="P14" s="87">
        <v>12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Kunice A</v>
      </c>
      <c r="C15" s="163"/>
      <c r="D15" s="163"/>
      <c r="E15" s="163"/>
      <c r="F15" s="162" t="str">
        <f>+A21</f>
        <v>Dansport C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50</v>
      </c>
      <c r="M15" s="86">
        <f t="shared" si="3"/>
        <v>47</v>
      </c>
      <c r="N15" s="87">
        <v>25</v>
      </c>
      <c r="O15" s="88">
        <v>20</v>
      </c>
      <c r="P15" s="87">
        <v>25</v>
      </c>
      <c r="Q15" s="88">
        <v>27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Olymp C</v>
      </c>
      <c r="C16" s="168"/>
      <c r="D16" s="168"/>
      <c r="E16" s="168"/>
      <c r="F16" s="167" t="str">
        <f>+A29</f>
        <v>Kometa B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45</v>
      </c>
      <c r="M16" s="79">
        <f t="shared" si="3"/>
        <v>46</v>
      </c>
      <c r="N16" s="80">
        <v>25</v>
      </c>
      <c r="O16" s="81">
        <v>21</v>
      </c>
      <c r="P16" s="80">
        <v>20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+zadání!J2</f>
        <v>4. LIGA</v>
      </c>
      <c r="B18" s="170"/>
      <c r="C18" s="170"/>
      <c r="D18" s="171"/>
      <c r="E18" s="178" t="str">
        <f>+A21</f>
        <v>Dansport C</v>
      </c>
      <c r="F18" s="179"/>
      <c r="G18" s="180"/>
      <c r="H18" s="179" t="str">
        <f>+A23</f>
        <v>Kunice A</v>
      </c>
      <c r="I18" s="179"/>
      <c r="J18" s="179"/>
      <c r="K18" s="178" t="str">
        <f>+A25</f>
        <v>Orion D</v>
      </c>
      <c r="L18" s="179"/>
      <c r="M18" s="180"/>
      <c r="N18" s="179" t="str">
        <f>+A27</f>
        <v>Střešovice B</v>
      </c>
      <c r="O18" s="179"/>
      <c r="P18" s="179"/>
      <c r="Q18" s="178" t="str">
        <f>+A29</f>
        <v>Kometa B</v>
      </c>
      <c r="R18" s="179"/>
      <c r="S18" s="180"/>
      <c r="T18" s="179" t="str">
        <f>+A31</f>
        <v>Olymp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+zadání!J3</f>
        <v>Dansport C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0</v>
      </c>
      <c r="L21" s="23" t="s">
        <v>0</v>
      </c>
      <c r="M21" s="23">
        <f>+K3</f>
        <v>2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7</v>
      </c>
      <c r="X21" s="23" t="s">
        <v>0</v>
      </c>
      <c r="Y21" s="24">
        <f t="shared" ref="Y21:Y32" si="4">+G21+J21+M21+P21+S21+V21</f>
        <v>3</v>
      </c>
      <c r="Z21" s="207">
        <f>IF(W21+Y21=0,"",W21+SUM(AF21:AK21))</f>
        <v>10</v>
      </c>
      <c r="AA21" s="208"/>
      <c r="AB21" s="211">
        <f>+IF(E22&gt;G22,1,0)+IF(H22&gt;J22,1,0)+IF(K22&gt;M22,1,0)+IF(N22&gt;P22,1,0)+IF(Q22&gt;S22,1,0)+IF(T22&gt;V22,1,0)</f>
        <v>3</v>
      </c>
      <c r="AC21" s="213" t="str">
        <f>IFERROR(CONCATENATE(RANK(AE21,$AE$21:$AE$31),"."),"")</f>
        <v>1.</v>
      </c>
      <c r="AE21">
        <f>+Z21*1000000000+AB21*1000000+IFERROR(W21/Y21,10)*1000+IFERROR(W22/Y22,10)</f>
        <v>10003002334.428789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47</v>
      </c>
      <c r="I22" s="18" t="s">
        <v>0</v>
      </c>
      <c r="J22" s="27">
        <f>+L15</f>
        <v>50</v>
      </c>
      <c r="K22" s="18">
        <f>+L3</f>
        <v>43</v>
      </c>
      <c r="L22" s="18" t="s">
        <v>0</v>
      </c>
      <c r="M22" s="18">
        <f>+M3</f>
        <v>50</v>
      </c>
      <c r="N22" s="26">
        <f>+L9</f>
        <v>50</v>
      </c>
      <c r="O22" s="18" t="s">
        <v>0</v>
      </c>
      <c r="P22" s="27">
        <f>+M9</f>
        <v>40</v>
      </c>
      <c r="Q22" s="18">
        <f>+M11</f>
        <v>50</v>
      </c>
      <c r="R22" s="18" t="s">
        <v>0</v>
      </c>
      <c r="S22" s="18">
        <f>+L11</f>
        <v>36</v>
      </c>
      <c r="T22" s="26">
        <f>+L4</f>
        <v>51</v>
      </c>
      <c r="U22" s="18" t="s">
        <v>0</v>
      </c>
      <c r="V22" s="30">
        <f>+M4</f>
        <v>44</v>
      </c>
      <c r="W22" s="56">
        <f t="shared" ref="W22:W32" si="5">+E22+H22+K22+N22+Q22+T22</f>
        <v>241</v>
      </c>
      <c r="X22" s="57" t="s">
        <v>0</v>
      </c>
      <c r="Y22" s="58">
        <f t="shared" si="4"/>
        <v>220</v>
      </c>
      <c r="Z22" s="209"/>
      <c r="AA22" s="210"/>
      <c r="AB22" s="212"/>
      <c r="AC22" s="214"/>
    </row>
    <row r="23" spans="1:37" ht="21" customHeight="1" x14ac:dyDescent="0.35">
      <c r="A23" s="215" t="str">
        <f>+zadání!J4</f>
        <v>Kunice A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6</v>
      </c>
      <c r="X23" s="50" t="s">
        <v>0</v>
      </c>
      <c r="Y23" s="51">
        <f t="shared" si="4"/>
        <v>4</v>
      </c>
      <c r="Z23" s="217">
        <f t="shared" ref="Z23" si="6">IF(W23+Y23=0,"",W23+SUM(AF23:AK23))</f>
        <v>10</v>
      </c>
      <c r="AA23" s="218"/>
      <c r="AB23" s="219">
        <f t="shared" ref="AB23" si="7">+IF(E24&gt;G24,1,0)+IF(H24&gt;J24,1,0)+IF(K24&gt;M24,1,0)+IF(N24&gt;P24,1,0)+IF(Q24&gt;S24,1,0)+IF(T24&gt;V24,1,0)</f>
        <v>3</v>
      </c>
      <c r="AC23" s="221" t="str">
        <f t="shared" ref="AC23" si="8">IFERROR(CONCATENATE(RANK(AE23,$AE$21:$AE$31),"."),"")</f>
        <v>2.</v>
      </c>
      <c r="AE23">
        <f>+Z23*1000000000+AB23*1000000+IFERROR(W23/Y23,10)*1000+IFERROR(W24/Y24,10)</f>
        <v>10003001501.074236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0.5</v>
      </c>
      <c r="AK23">
        <f>IF(OR(AND(T24="",V24=""),AND(T24=0,V24=0)),0,IF(T24&gt;V24,1,IF(T24=V24,0.5,0)))</f>
        <v>0.5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47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40</v>
      </c>
      <c r="N24" s="46">
        <f>+L2</f>
        <v>51</v>
      </c>
      <c r="O24" s="45" t="s">
        <v>0</v>
      </c>
      <c r="P24" s="47">
        <f>+M2</f>
        <v>42</v>
      </c>
      <c r="Q24" s="45">
        <f>+M13</f>
        <v>50</v>
      </c>
      <c r="R24" s="45" t="s">
        <v>0</v>
      </c>
      <c r="S24" s="45">
        <f>+L13</f>
        <v>50</v>
      </c>
      <c r="T24" s="46">
        <f>+L6</f>
        <v>50</v>
      </c>
      <c r="U24" s="45" t="s">
        <v>0</v>
      </c>
      <c r="V24" s="48">
        <f>+M6</f>
        <v>50</v>
      </c>
      <c r="W24" s="53">
        <f t="shared" si="5"/>
        <v>246</v>
      </c>
      <c r="X24" s="54" t="s">
        <v>0</v>
      </c>
      <c r="Y24" s="55">
        <f t="shared" si="4"/>
        <v>229</v>
      </c>
      <c r="Z24" s="209"/>
      <c r="AA24" s="210"/>
      <c r="AB24" s="220"/>
      <c r="AC24" s="222"/>
    </row>
    <row r="25" spans="1:37" ht="21" customHeight="1" x14ac:dyDescent="0.35">
      <c r="A25" s="223" t="str">
        <f>+zadání!J5</f>
        <v>Orion D</v>
      </c>
      <c r="B25" s="224"/>
      <c r="C25" s="224"/>
      <c r="D25" s="225"/>
      <c r="E25" s="36">
        <f>+M21</f>
        <v>2</v>
      </c>
      <c r="F25" s="36" t="s">
        <v>0</v>
      </c>
      <c r="G25" s="36">
        <f>+K21</f>
        <v>0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5"/>
        <v>5</v>
      </c>
      <c r="X25" s="36" t="s">
        <v>0</v>
      </c>
      <c r="Y25" s="65">
        <f t="shared" si="4"/>
        <v>5</v>
      </c>
      <c r="Z25" s="217">
        <f t="shared" ref="Z25" si="9">IF(W25+Y25=0,"",W25+SUM(AF25:AK25))</f>
        <v>7</v>
      </c>
      <c r="AA25" s="218"/>
      <c r="AB25" s="212">
        <f t="shared" ref="AB25" si="10">+IF(E26&gt;G26,1,0)+IF(H26&gt;J26,1,0)+IF(K26&gt;M26,1,0)+IF(N26&gt;P26,1,0)+IF(Q26&gt;S26,1,0)+IF(T26&gt;V26,1,0)</f>
        <v>2</v>
      </c>
      <c r="AC25" s="214" t="str">
        <f t="shared" ref="AC25" si="11">IFERROR(CONCATENATE(RANK(AE25,$AE$21:$AE$31),"."),"")</f>
        <v>5.</v>
      </c>
      <c r="AE25">
        <f>+Z25*1000000000+AB25*1000000+IFERROR(W25/Y25,10)*1000+IFERROR(W26/Y26,10)</f>
        <v>7002001001.0469484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50</v>
      </c>
      <c r="F26" s="18" t="s">
        <v>0</v>
      </c>
      <c r="G26" s="18">
        <f>+K22</f>
        <v>43</v>
      </c>
      <c r="H26" s="26">
        <f>+M24</f>
        <v>40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25</v>
      </c>
      <c r="Q26" s="18">
        <f>+L5</f>
        <v>41</v>
      </c>
      <c r="R26" s="18" t="s">
        <v>0</v>
      </c>
      <c r="S26" s="18">
        <f>+M5</f>
        <v>50</v>
      </c>
      <c r="T26" s="26">
        <f>+L10</f>
        <v>42</v>
      </c>
      <c r="U26" s="18" t="s">
        <v>0</v>
      </c>
      <c r="V26" s="30">
        <f>+M10</f>
        <v>50</v>
      </c>
      <c r="W26" s="56">
        <f t="shared" si="5"/>
        <v>223</v>
      </c>
      <c r="X26" s="57" t="s">
        <v>0</v>
      </c>
      <c r="Y26" s="58">
        <f t="shared" si="4"/>
        <v>213</v>
      </c>
      <c r="Z26" s="209"/>
      <c r="AA26" s="210"/>
      <c r="AB26" s="212"/>
      <c r="AC26" s="214"/>
    </row>
    <row r="27" spans="1:37" ht="21" customHeight="1" x14ac:dyDescent="0.35">
      <c r="A27" s="215" t="str">
        <f>+zadání!J6</f>
        <v>Střešovice B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1</v>
      </c>
      <c r="X27" s="50" t="s">
        <v>0</v>
      </c>
      <c r="Y27" s="51">
        <f t="shared" si="4"/>
        <v>9</v>
      </c>
      <c r="Z27" s="217">
        <f t="shared" ref="Z27" si="12">IF(W27+Y27=0,"",W27+SUM(AF27:AK27))</f>
        <v>2</v>
      </c>
      <c r="AA27" s="218"/>
      <c r="AB27" s="219">
        <f t="shared" ref="AB27" si="13">+IF(E28&gt;G28,1,0)+IF(H28&gt;J28,1,0)+IF(K28&gt;M28,1,0)+IF(N28&gt;P28,1,0)+IF(Q28&gt;S28,1,0)+IF(T28&gt;V28,1,0)</f>
        <v>1</v>
      </c>
      <c r="AC27" s="221" t="str">
        <f t="shared" ref="AC27" si="14">IFERROR(CONCATENATE(RANK(AE27,$AE$21:$AE$31),"."),"")</f>
        <v>6.</v>
      </c>
      <c r="AE27">
        <f>+Z27*1000000000+AB27*1000000+IFERROR(W27/Y27,10)*1000+IFERROR(W28/Y28,10)</f>
        <v>2001000111.8711112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40</v>
      </c>
      <c r="F28" s="45" t="s">
        <v>0</v>
      </c>
      <c r="G28" s="45">
        <f>+N22</f>
        <v>50</v>
      </c>
      <c r="H28" s="46">
        <f>+P24</f>
        <v>42</v>
      </c>
      <c r="I28" s="45" t="s">
        <v>0</v>
      </c>
      <c r="J28" s="47">
        <f>+N24</f>
        <v>51</v>
      </c>
      <c r="K28" s="45">
        <f>+P26</f>
        <v>25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49</v>
      </c>
      <c r="T28" s="46">
        <f>+M12</f>
        <v>33</v>
      </c>
      <c r="U28" s="45" t="s">
        <v>0</v>
      </c>
      <c r="V28" s="48">
        <f>+L12</f>
        <v>50</v>
      </c>
      <c r="W28" s="53">
        <f t="shared" si="5"/>
        <v>190</v>
      </c>
      <c r="X28" s="54" t="s">
        <v>0</v>
      </c>
      <c r="Y28" s="55">
        <f t="shared" si="4"/>
        <v>250</v>
      </c>
      <c r="Z28" s="209"/>
      <c r="AA28" s="210"/>
      <c r="AB28" s="220"/>
      <c r="AC28" s="222"/>
    </row>
    <row r="29" spans="1:37" ht="21" customHeight="1" x14ac:dyDescent="0.35">
      <c r="A29" s="229" t="str">
        <f>+zadání!J7</f>
        <v>Kometa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5</v>
      </c>
      <c r="X29" s="36" t="s">
        <v>0</v>
      </c>
      <c r="Y29" s="65">
        <f t="shared" si="4"/>
        <v>5</v>
      </c>
      <c r="Z29" s="217">
        <f t="shared" ref="Z29" si="15">IF(W29+Y29=0,"",W29+SUM(AF29:AK29))</f>
        <v>7.5</v>
      </c>
      <c r="AA29" s="218"/>
      <c r="AB29" s="212">
        <f t="shared" ref="AB29" si="16">+IF(E30&gt;G30,1,0)+IF(H30&gt;J30,1,0)+IF(K30&gt;M30,1,0)+IF(N30&gt;P30,1,0)+IF(Q30&gt;S30,1,0)+IF(T30&gt;V30,1,0)</f>
        <v>2</v>
      </c>
      <c r="AC29" s="214" t="str">
        <f t="shared" ref="AC29" si="17">IFERROR(CONCATENATE(RANK(AE29,$AE$21:$AE$31),"."),"")</f>
        <v>4.</v>
      </c>
      <c r="AE29">
        <f>+Z29*1000000000+AB29*1000000+IFERROR(W29/Y29,10)*1000+IFERROR(W30/Y30,10)</f>
        <v>7502001000.9788132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0.5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36</v>
      </c>
      <c r="F30" s="45" t="s">
        <v>0</v>
      </c>
      <c r="G30" s="45">
        <f>+Q22</f>
        <v>50</v>
      </c>
      <c r="H30" s="46">
        <f>+S24</f>
        <v>50</v>
      </c>
      <c r="I30" s="45" t="s">
        <v>0</v>
      </c>
      <c r="J30" s="47">
        <f>+Q24</f>
        <v>50</v>
      </c>
      <c r="K30" s="45">
        <f>+S26</f>
        <v>50</v>
      </c>
      <c r="L30" s="45" t="s">
        <v>0</v>
      </c>
      <c r="M30" s="45">
        <f>+Q26</f>
        <v>41</v>
      </c>
      <c r="N30" s="46">
        <f>+S28</f>
        <v>49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46</v>
      </c>
      <c r="U30" s="45" t="s">
        <v>0</v>
      </c>
      <c r="V30" s="48">
        <f>+L16</f>
        <v>45</v>
      </c>
      <c r="W30" s="53">
        <f t="shared" si="5"/>
        <v>231</v>
      </c>
      <c r="X30" s="54" t="s">
        <v>0</v>
      </c>
      <c r="Y30" s="55">
        <f t="shared" si="4"/>
        <v>236</v>
      </c>
      <c r="Z30" s="209"/>
      <c r="AA30" s="210"/>
      <c r="AB30" s="220"/>
      <c r="AC30" s="222"/>
    </row>
    <row r="31" spans="1:37" ht="21" customHeight="1" x14ac:dyDescent="0.35">
      <c r="A31" s="229" t="str">
        <f>+zadání!J8</f>
        <v>Olymp C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6</v>
      </c>
      <c r="X31" s="50" t="s">
        <v>0</v>
      </c>
      <c r="Y31" s="51">
        <f t="shared" si="4"/>
        <v>4</v>
      </c>
      <c r="Z31" s="217">
        <f t="shared" ref="Z31" si="18">IF(W31+Y31=0,"",W31+SUM(AF31:AK31))</f>
        <v>8.5</v>
      </c>
      <c r="AA31" s="218"/>
      <c r="AB31" s="212">
        <f t="shared" ref="AB31" si="19">+IF(E32&gt;G32,1,0)+IF(H32&gt;J32,1,0)+IF(K32&gt;M32,1,0)+IF(N32&gt;P32,1,0)+IF(Q32&gt;S32,1,0)+IF(T32&gt;V32,1,0)</f>
        <v>2</v>
      </c>
      <c r="AC31" s="214" t="str">
        <f t="shared" ref="AC31" si="20">IFERROR(CONCATENATE(RANK(AE31,$AE$21:$AE$31),"."),"")</f>
        <v>3.</v>
      </c>
      <c r="AE31">
        <f>+Z31*1000000000+AB31*1000000+IFERROR(W31/Y31,10)*1000+IFERROR(W32/Y32,10)</f>
        <v>8502001501.0765762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0.5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44</v>
      </c>
      <c r="F32" s="19" t="s">
        <v>0</v>
      </c>
      <c r="G32" s="19">
        <f>+T22</f>
        <v>51</v>
      </c>
      <c r="H32" s="21">
        <f>+V24</f>
        <v>50</v>
      </c>
      <c r="I32" s="19" t="s">
        <v>0</v>
      </c>
      <c r="J32" s="20">
        <f>+T24</f>
        <v>50</v>
      </c>
      <c r="K32" s="19">
        <f>+V26</f>
        <v>50</v>
      </c>
      <c r="L32" s="19" t="s">
        <v>0</v>
      </c>
      <c r="M32" s="19">
        <f>+T26</f>
        <v>42</v>
      </c>
      <c r="N32" s="21">
        <f>+V28</f>
        <v>50</v>
      </c>
      <c r="O32" s="19" t="s">
        <v>0</v>
      </c>
      <c r="P32" s="20">
        <f>+T28</f>
        <v>33</v>
      </c>
      <c r="Q32" s="19">
        <f>+V30</f>
        <v>45</v>
      </c>
      <c r="R32" s="19" t="s">
        <v>0</v>
      </c>
      <c r="S32" s="19">
        <f>+T30</f>
        <v>46</v>
      </c>
      <c r="T32" s="33"/>
      <c r="U32" s="32"/>
      <c r="V32" s="34"/>
      <c r="W32" s="61">
        <f t="shared" si="5"/>
        <v>239</v>
      </c>
      <c r="X32" s="62" t="s">
        <v>0</v>
      </c>
      <c r="Y32" s="63">
        <f t="shared" si="4"/>
        <v>222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2024-03-09T16:59:08Z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