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defaultThemeVersion="124226"/>
  <xr:revisionPtr revIDLastSave="0" documentId="13_ncr:1_{F6CCD8F6-15EC-4C22-B150-747A5FC02DFE}" xr6:coauthVersionLast="47" xr6:coauthVersionMax="47" xr10:uidLastSave="{00000000-0000-0000-0000-000000000000}"/>
  <bookViews>
    <workbookView xWindow="-108" yWindow="-108" windowWidth="23256" windowHeight="12576" tabRatio="870" firstSheet="1" activeTab="10" xr2:uid="{00000000-000D-0000-FFFF-FFFF00000000}"/>
  </bookViews>
  <sheets>
    <sheet name="zadání" sheetId="51" r:id="rId1"/>
    <sheet name="Rozpis " sheetId="50" r:id="rId2"/>
    <sheet name="tab 1. liga" sheetId="55" r:id="rId3"/>
    <sheet name="záp 1. liga" sheetId="64" r:id="rId4"/>
    <sheet name="tab 2. liga" sheetId="56" r:id="rId5"/>
    <sheet name="záp 2. liga" sheetId="63" r:id="rId6"/>
    <sheet name="tab 3. liga" sheetId="59" r:id="rId7"/>
    <sheet name="záp 3. liga" sheetId="66" r:id="rId8"/>
    <sheet name="tab 4. liga" sheetId="60" r:id="rId9"/>
    <sheet name="záp 4. liga" sheetId="65" r:id="rId10"/>
    <sheet name="tab 5. liga" sheetId="70" r:id="rId11"/>
    <sheet name="záp 5. liga" sheetId="71" r:id="rId12"/>
    <sheet name="tab 6. liga" sheetId="53" r:id="rId13"/>
    <sheet name="záp 6. liga" sheetId="61" r:id="rId14"/>
    <sheet name="tab 7. liga" sheetId="54" r:id="rId15"/>
    <sheet name="záp 7. liga" sheetId="62" r:id="rId16"/>
    <sheet name="tab 8. liga" sheetId="52" r:id="rId17"/>
    <sheet name="záp 8. liga" sheetId="69" r:id="rId18"/>
    <sheet name="tab 9. liga" sheetId="57" r:id="rId19"/>
    <sheet name="záp 9. liga" sheetId="68" r:id="rId20"/>
    <sheet name="tab 10. liga" sheetId="58" r:id="rId21"/>
    <sheet name="záp 10. liga" sheetId="67" r:id="rId22"/>
  </sheets>
  <definedNames>
    <definedName name="_xlnm.Print_Area" localSheetId="1">'Rozpis '!$A:$M</definedName>
    <definedName name="_xlnm.Print_Area" localSheetId="2">'tab 1. liga'!$A$1:$AC$32</definedName>
    <definedName name="_xlnm.Print_Area" localSheetId="20">'tab 10. liga'!$A$1:$AC$32</definedName>
    <definedName name="_xlnm.Print_Area" localSheetId="4">'tab 2. liga'!$A$1:$AC$32</definedName>
    <definedName name="_xlnm.Print_Area" localSheetId="6">'tab 3. liga'!$A$1:$AC$32</definedName>
    <definedName name="_xlnm.Print_Area" localSheetId="8">'tab 4. liga'!$A$1:$AC$32</definedName>
    <definedName name="_xlnm.Print_Area" localSheetId="10">'tab 5. liga'!$A$1:$AC$32</definedName>
    <definedName name="_xlnm.Print_Area" localSheetId="12">'tab 6. liga'!$A$1:$AC$32</definedName>
    <definedName name="_xlnm.Print_Area" localSheetId="14">'tab 7. liga'!$A$1:$AC$32</definedName>
    <definedName name="_xlnm.Print_Area" localSheetId="16">'tab 8. liga'!$A$1:$AC$32</definedName>
    <definedName name="_xlnm.Print_Area" localSheetId="18">'tab 9. liga'!$A$1:$AC$32</definedName>
    <definedName name="_xlnm.Print_Area" localSheetId="0">zadání!$A$1:$L$17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70" l="1"/>
  <c r="T28" i="70" s="1"/>
  <c r="P32" i="70" s="1"/>
  <c r="M16" i="58"/>
  <c r="B2" i="50"/>
  <c r="M22" i="50"/>
  <c r="K22" i="50"/>
  <c r="J22" i="50"/>
  <c r="H22" i="50"/>
  <c r="G22" i="50"/>
  <c r="E22" i="50"/>
  <c r="D22" i="50"/>
  <c r="B22" i="50"/>
  <c r="M21" i="50"/>
  <c r="K21" i="50"/>
  <c r="J21" i="50"/>
  <c r="H21" i="50"/>
  <c r="G21" i="50"/>
  <c r="E21" i="50"/>
  <c r="D21" i="50"/>
  <c r="B21" i="50"/>
  <c r="M20" i="50"/>
  <c r="K20" i="50"/>
  <c r="J20" i="50"/>
  <c r="H20" i="50"/>
  <c r="G20" i="50"/>
  <c r="E20" i="50"/>
  <c r="D20" i="50"/>
  <c r="B20" i="50"/>
  <c r="M19" i="50"/>
  <c r="K19" i="50"/>
  <c r="J19" i="50"/>
  <c r="H19" i="50"/>
  <c r="G19" i="50"/>
  <c r="E19" i="50"/>
  <c r="D19" i="50"/>
  <c r="B19" i="50"/>
  <c r="M18" i="50"/>
  <c r="K18" i="50"/>
  <c r="J18" i="50"/>
  <c r="H18" i="50"/>
  <c r="G18" i="50"/>
  <c r="E18" i="50"/>
  <c r="D18" i="50"/>
  <c r="B18" i="50"/>
  <c r="M17" i="50"/>
  <c r="K17" i="50"/>
  <c r="J17" i="50"/>
  <c r="H17" i="50"/>
  <c r="G17" i="50"/>
  <c r="E17" i="50"/>
  <c r="D17" i="50"/>
  <c r="B17" i="50"/>
  <c r="A17" i="50"/>
  <c r="A18" i="50" s="1"/>
  <c r="A19" i="50" s="1"/>
  <c r="A20" i="50" s="1"/>
  <c r="A21" i="50" s="1"/>
  <c r="A22" i="50" s="1"/>
  <c r="M16" i="50"/>
  <c r="K16" i="50"/>
  <c r="J16" i="50"/>
  <c r="H16" i="50"/>
  <c r="G16" i="50"/>
  <c r="E16" i="50"/>
  <c r="D16" i="50"/>
  <c r="B16" i="50"/>
  <c r="M15" i="50"/>
  <c r="K15" i="50"/>
  <c r="G15" i="50"/>
  <c r="E15" i="50"/>
  <c r="H13" i="50"/>
  <c r="B13" i="50"/>
  <c r="J11" i="50"/>
  <c r="H11" i="50"/>
  <c r="D11" i="50"/>
  <c r="B11" i="50"/>
  <c r="M10" i="50"/>
  <c r="K10" i="50"/>
  <c r="J10" i="50"/>
  <c r="H10" i="50"/>
  <c r="G10" i="50"/>
  <c r="E10" i="50"/>
  <c r="D10" i="50"/>
  <c r="B10" i="50"/>
  <c r="M9" i="50"/>
  <c r="K9" i="50"/>
  <c r="J9" i="50"/>
  <c r="H9" i="50"/>
  <c r="G9" i="50"/>
  <c r="E9" i="50"/>
  <c r="D9" i="50"/>
  <c r="B9" i="50"/>
  <c r="M8" i="50"/>
  <c r="K8" i="50"/>
  <c r="J8" i="50"/>
  <c r="H8" i="50"/>
  <c r="G8" i="50"/>
  <c r="E8" i="50"/>
  <c r="D8" i="50"/>
  <c r="B8" i="50"/>
  <c r="M7" i="50"/>
  <c r="K7" i="50"/>
  <c r="J7" i="50"/>
  <c r="H7" i="50"/>
  <c r="G7" i="50"/>
  <c r="E7" i="50"/>
  <c r="D7" i="50"/>
  <c r="B7" i="50"/>
  <c r="M6" i="50"/>
  <c r="K6" i="50"/>
  <c r="J6" i="50"/>
  <c r="H6" i="50"/>
  <c r="G6" i="50"/>
  <c r="E6" i="50"/>
  <c r="D6" i="50"/>
  <c r="B6" i="50"/>
  <c r="A6" i="50"/>
  <c r="A7" i="50" s="1"/>
  <c r="A8" i="50" s="1"/>
  <c r="A9" i="50" s="1"/>
  <c r="A10" i="50" s="1"/>
  <c r="A11" i="50" s="1"/>
  <c r="M5" i="50"/>
  <c r="K5" i="50"/>
  <c r="J5" i="50"/>
  <c r="H5" i="50"/>
  <c r="G5" i="50"/>
  <c r="E5" i="50"/>
  <c r="D5" i="50"/>
  <c r="B5" i="50"/>
  <c r="M4" i="50"/>
  <c r="K4" i="50"/>
  <c r="J4" i="50"/>
  <c r="H4" i="50"/>
  <c r="G4" i="50"/>
  <c r="E4" i="50"/>
  <c r="D4" i="50"/>
  <c r="B4" i="50"/>
  <c r="H2" i="50"/>
  <c r="A18" i="70"/>
  <c r="O177" i="71" s="1"/>
  <c r="A31" i="70"/>
  <c r="F6" i="70" s="1"/>
  <c r="A29" i="70"/>
  <c r="F7" i="70" s="1"/>
  <c r="A27" i="70"/>
  <c r="B14" i="70" s="1"/>
  <c r="A25" i="70"/>
  <c r="B10" i="70" s="1"/>
  <c r="A23" i="70"/>
  <c r="F13" i="70" s="1"/>
  <c r="A21" i="70"/>
  <c r="B4" i="70" s="1"/>
  <c r="Q20" i="71"/>
  <c r="AK31" i="70"/>
  <c r="AJ29" i="70"/>
  <c r="AI27" i="70"/>
  <c r="AH25" i="70"/>
  <c r="AG23" i="70"/>
  <c r="AF21" i="70"/>
  <c r="M16" i="70"/>
  <c r="T30" i="70" s="1"/>
  <c r="S32" i="70" s="1"/>
  <c r="L16" i="70"/>
  <c r="V30" i="70" s="1"/>
  <c r="Q32" i="70" s="1"/>
  <c r="K16" i="70"/>
  <c r="T29" i="70" s="1"/>
  <c r="S31" i="70" s="1"/>
  <c r="J16" i="70"/>
  <c r="V29" i="70" s="1"/>
  <c r="Q31" i="70" s="1"/>
  <c r="M15" i="70"/>
  <c r="H22" i="70" s="1"/>
  <c r="G24" i="70" s="1"/>
  <c r="L15" i="70"/>
  <c r="J22" i="70" s="1"/>
  <c r="E24" i="70" s="1"/>
  <c r="K15" i="70"/>
  <c r="H21" i="70" s="1"/>
  <c r="G23" i="70" s="1"/>
  <c r="J15" i="70"/>
  <c r="J21" i="70" s="1"/>
  <c r="E23" i="70" s="1"/>
  <c r="M14" i="70"/>
  <c r="N26" i="70" s="1"/>
  <c r="M28" i="70" s="1"/>
  <c r="L14" i="70"/>
  <c r="P26" i="70" s="1"/>
  <c r="K28" i="70" s="1"/>
  <c r="K14" i="70"/>
  <c r="N25" i="70" s="1"/>
  <c r="M27" i="70" s="1"/>
  <c r="J14" i="70"/>
  <c r="P25" i="70" s="1"/>
  <c r="K27" i="70" s="1"/>
  <c r="M13" i="70"/>
  <c r="Q24" i="70" s="1"/>
  <c r="J30" i="70" s="1"/>
  <c r="L13" i="70"/>
  <c r="S24" i="70" s="1"/>
  <c r="H30" i="70" s="1"/>
  <c r="K13" i="70"/>
  <c r="Q23" i="70" s="1"/>
  <c r="J29" i="70" s="1"/>
  <c r="J13" i="70"/>
  <c r="S23" i="70" s="1"/>
  <c r="H29" i="70" s="1"/>
  <c r="L12" i="70"/>
  <c r="V28" i="70" s="1"/>
  <c r="N32" i="70" s="1"/>
  <c r="K12" i="70"/>
  <c r="T27" i="70" s="1"/>
  <c r="P31" i="70" s="1"/>
  <c r="J12" i="70"/>
  <c r="V27" i="70" s="1"/>
  <c r="N31" i="70" s="1"/>
  <c r="M11" i="70"/>
  <c r="Q22" i="70" s="1"/>
  <c r="G30" i="70" s="1"/>
  <c r="L11" i="70"/>
  <c r="S22" i="70" s="1"/>
  <c r="E30" i="70" s="1"/>
  <c r="K11" i="70"/>
  <c r="Q21" i="70" s="1"/>
  <c r="G29" i="70" s="1"/>
  <c r="J11" i="70"/>
  <c r="S21" i="70" s="1"/>
  <c r="E29" i="70" s="1"/>
  <c r="M10" i="70"/>
  <c r="V26" i="70" s="1"/>
  <c r="K32" i="70" s="1"/>
  <c r="L10" i="70"/>
  <c r="T26" i="70" s="1"/>
  <c r="M32" i="70" s="1"/>
  <c r="K10" i="70"/>
  <c r="V25" i="70" s="1"/>
  <c r="K31" i="70" s="1"/>
  <c r="J10" i="70"/>
  <c r="T25" i="70" s="1"/>
  <c r="M31" i="70" s="1"/>
  <c r="M9" i="70"/>
  <c r="P22" i="70" s="1"/>
  <c r="E28" i="70" s="1"/>
  <c r="L9" i="70"/>
  <c r="N22" i="70" s="1"/>
  <c r="G28" i="70" s="1"/>
  <c r="K9" i="70"/>
  <c r="P21" i="70" s="1"/>
  <c r="E27" i="70" s="1"/>
  <c r="J9" i="70"/>
  <c r="N21" i="70" s="1"/>
  <c r="G27" i="70" s="1"/>
  <c r="M8" i="70"/>
  <c r="K24" i="70" s="1"/>
  <c r="J26" i="70" s="1"/>
  <c r="L8" i="70"/>
  <c r="M24" i="70" s="1"/>
  <c r="H26" i="70" s="1"/>
  <c r="K8" i="70"/>
  <c r="K23" i="70" s="1"/>
  <c r="J25" i="70" s="1"/>
  <c r="J8" i="70"/>
  <c r="M23" i="70" s="1"/>
  <c r="H25" i="70" s="1"/>
  <c r="M7" i="70"/>
  <c r="S28" i="70" s="1"/>
  <c r="N30" i="70" s="1"/>
  <c r="L7" i="70"/>
  <c r="Q28" i="70" s="1"/>
  <c r="P30" i="70" s="1"/>
  <c r="K7" i="70"/>
  <c r="S27" i="70" s="1"/>
  <c r="N29" i="70" s="1"/>
  <c r="J7" i="70"/>
  <c r="Q27" i="70" s="1"/>
  <c r="P29" i="70" s="1"/>
  <c r="M6" i="70"/>
  <c r="V24" i="70" s="1"/>
  <c r="H32" i="70" s="1"/>
  <c r="L6" i="70"/>
  <c r="T24" i="70" s="1"/>
  <c r="J32" i="70" s="1"/>
  <c r="K6" i="70"/>
  <c r="V23" i="70" s="1"/>
  <c r="H31" i="70" s="1"/>
  <c r="J6" i="70"/>
  <c r="T23" i="70" s="1"/>
  <c r="J31" i="70" s="1"/>
  <c r="M5" i="70"/>
  <c r="S26" i="70" s="1"/>
  <c r="K30" i="70" s="1"/>
  <c r="L5" i="70"/>
  <c r="Q26" i="70" s="1"/>
  <c r="M30" i="70" s="1"/>
  <c r="K5" i="70"/>
  <c r="S25" i="70" s="1"/>
  <c r="K29" i="70" s="1"/>
  <c r="J5" i="70"/>
  <c r="Q25" i="70" s="1"/>
  <c r="M29" i="70" s="1"/>
  <c r="M4" i="70"/>
  <c r="V22" i="70" s="1"/>
  <c r="E32" i="70" s="1"/>
  <c r="L4" i="70"/>
  <c r="T22" i="70" s="1"/>
  <c r="G32" i="70" s="1"/>
  <c r="K4" i="70"/>
  <c r="V21" i="70" s="1"/>
  <c r="E31" i="70" s="1"/>
  <c r="J4" i="70"/>
  <c r="T21" i="70" s="1"/>
  <c r="G31" i="70" s="1"/>
  <c r="M3" i="70"/>
  <c r="M22" i="70" s="1"/>
  <c r="E26" i="70" s="1"/>
  <c r="L3" i="70"/>
  <c r="K22" i="70" s="1"/>
  <c r="G26" i="70" s="1"/>
  <c r="K3" i="70"/>
  <c r="M21" i="70" s="1"/>
  <c r="E25" i="70" s="1"/>
  <c r="J3" i="70"/>
  <c r="K21" i="70" s="1"/>
  <c r="G25" i="70" s="1"/>
  <c r="M2" i="70"/>
  <c r="P24" i="70" s="1"/>
  <c r="H28" i="70" s="1"/>
  <c r="L2" i="70"/>
  <c r="N24" i="70" s="1"/>
  <c r="J28" i="70" s="1"/>
  <c r="K2" i="70"/>
  <c r="P23" i="70" s="1"/>
  <c r="H27" i="70" s="1"/>
  <c r="J2" i="70"/>
  <c r="N23" i="70" s="1"/>
  <c r="J27" i="70" s="1"/>
  <c r="F8" i="70" l="1"/>
  <c r="F4" i="70"/>
  <c r="B15" i="70"/>
  <c r="B5" i="70"/>
  <c r="F10" i="70"/>
  <c r="B16" i="70"/>
  <c r="B6" i="70"/>
  <c r="B12" i="70"/>
  <c r="F16" i="70"/>
  <c r="B2" i="70"/>
  <c r="B1" i="71" s="1"/>
  <c r="C7" i="71" s="1"/>
  <c r="F14" i="70"/>
  <c r="F2" i="70"/>
  <c r="B3" i="70"/>
  <c r="B13" i="71" s="1"/>
  <c r="B7" i="70"/>
  <c r="B11" i="70"/>
  <c r="B13" i="70"/>
  <c r="F3" i="70"/>
  <c r="B14" i="71" s="1"/>
  <c r="F5" i="70"/>
  <c r="F9" i="70"/>
  <c r="F11" i="70"/>
  <c r="F15" i="70"/>
  <c r="F12" i="70"/>
  <c r="B9" i="70"/>
  <c r="B8" i="70"/>
  <c r="W23" i="70"/>
  <c r="AG27" i="70"/>
  <c r="W29" i="70"/>
  <c r="Y27" i="70"/>
  <c r="W27" i="70"/>
  <c r="Q18" i="70"/>
  <c r="N18" i="70"/>
  <c r="H18" i="70"/>
  <c r="T18" i="70"/>
  <c r="E18" i="70"/>
  <c r="AJ25" i="70"/>
  <c r="AK23" i="70"/>
  <c r="W31" i="70"/>
  <c r="AJ23" i="70"/>
  <c r="Y25" i="70"/>
  <c r="AI21" i="70"/>
  <c r="Y28" i="70"/>
  <c r="W25" i="70"/>
  <c r="Y29" i="70"/>
  <c r="W30" i="70"/>
  <c r="AF29" i="70"/>
  <c r="Y31" i="70"/>
  <c r="AH29" i="70"/>
  <c r="AF31" i="70"/>
  <c r="Y23" i="70"/>
  <c r="W21" i="70"/>
  <c r="AF27" i="70"/>
  <c r="W26" i="70"/>
  <c r="AF25" i="70"/>
  <c r="AJ31" i="70"/>
  <c r="AK29" i="70"/>
  <c r="AK21" i="70"/>
  <c r="AG29" i="70"/>
  <c r="AH23" i="70"/>
  <c r="AB25" i="70"/>
  <c r="AG31" i="70"/>
  <c r="AH21" i="70"/>
  <c r="AB31" i="70"/>
  <c r="AK27" i="70"/>
  <c r="AB21" i="70"/>
  <c r="AJ21" i="70"/>
  <c r="AB29" i="70"/>
  <c r="AG21" i="70"/>
  <c r="Y22" i="70"/>
  <c r="AH31" i="70"/>
  <c r="AH27" i="70"/>
  <c r="AI25" i="70"/>
  <c r="AK25" i="70"/>
  <c r="AJ27" i="70"/>
  <c r="AI29" i="70"/>
  <c r="Y24" i="70"/>
  <c r="AI23" i="70"/>
  <c r="O45" i="71"/>
  <c r="O93" i="71"/>
  <c r="O141" i="71"/>
  <c r="B2" i="71"/>
  <c r="W22" i="70"/>
  <c r="O9" i="71"/>
  <c r="O57" i="71"/>
  <c r="O105" i="71"/>
  <c r="O153" i="71"/>
  <c r="O21" i="71"/>
  <c r="Q32" i="71"/>
  <c r="O69" i="71"/>
  <c r="O117" i="71"/>
  <c r="O165" i="71"/>
  <c r="K18" i="70"/>
  <c r="Y21" i="70"/>
  <c r="O33" i="71"/>
  <c r="O81" i="71"/>
  <c r="O129" i="71"/>
  <c r="AE22" i="50"/>
  <c r="AE21" i="50"/>
  <c r="AE20" i="50"/>
  <c r="AE19" i="50"/>
  <c r="AE18" i="50"/>
  <c r="AE17" i="50"/>
  <c r="AE16" i="50"/>
  <c r="AC22" i="50"/>
  <c r="AC21" i="50"/>
  <c r="AC20" i="50"/>
  <c r="AC19" i="50"/>
  <c r="AC18" i="50"/>
  <c r="AC17" i="50"/>
  <c r="AC16" i="50"/>
  <c r="AB22" i="50"/>
  <c r="AB21" i="50"/>
  <c r="AB20" i="50"/>
  <c r="AB19" i="50"/>
  <c r="AB18" i="50"/>
  <c r="AB17" i="50"/>
  <c r="Z22" i="50"/>
  <c r="Z21" i="50"/>
  <c r="Z20" i="50"/>
  <c r="Z19" i="50"/>
  <c r="Z18" i="50"/>
  <c r="Z17" i="50"/>
  <c r="AE15" i="50"/>
  <c r="AC15" i="50"/>
  <c r="AB16" i="50"/>
  <c r="Z16" i="50"/>
  <c r="Y22" i="50"/>
  <c r="Y21" i="50"/>
  <c r="Y20" i="50"/>
  <c r="Y19" i="50"/>
  <c r="Y18" i="50"/>
  <c r="Y17" i="50"/>
  <c r="Y16" i="50"/>
  <c r="W22" i="50"/>
  <c r="W21" i="50"/>
  <c r="W20" i="50"/>
  <c r="W19" i="50"/>
  <c r="W18" i="50"/>
  <c r="W17" i="50"/>
  <c r="W16" i="50"/>
  <c r="V22" i="50"/>
  <c r="V21" i="50"/>
  <c r="V20" i="50"/>
  <c r="V19" i="50"/>
  <c r="V18" i="50"/>
  <c r="V17" i="50"/>
  <c r="T22" i="50"/>
  <c r="T21" i="50"/>
  <c r="T20" i="50"/>
  <c r="T19" i="50"/>
  <c r="T18" i="50"/>
  <c r="T17" i="50"/>
  <c r="Y15" i="50"/>
  <c r="W15" i="50"/>
  <c r="V16" i="50"/>
  <c r="T16" i="50"/>
  <c r="S22" i="50"/>
  <c r="S21" i="50"/>
  <c r="S20" i="50"/>
  <c r="S19" i="50"/>
  <c r="S18" i="50"/>
  <c r="S17" i="50"/>
  <c r="S16" i="50"/>
  <c r="Q22" i="50"/>
  <c r="Q21" i="50"/>
  <c r="Q20" i="50"/>
  <c r="Q19" i="50"/>
  <c r="Q18" i="50"/>
  <c r="Q17" i="50"/>
  <c r="Q16" i="50"/>
  <c r="P22" i="50"/>
  <c r="P21" i="50"/>
  <c r="P20" i="50"/>
  <c r="P19" i="50"/>
  <c r="P18" i="50"/>
  <c r="P17" i="50"/>
  <c r="N22" i="50"/>
  <c r="N21" i="50"/>
  <c r="N20" i="50"/>
  <c r="N19" i="50"/>
  <c r="N18" i="50"/>
  <c r="N17" i="50"/>
  <c r="P16" i="50"/>
  <c r="N16" i="50"/>
  <c r="S15" i="50"/>
  <c r="Q15" i="50"/>
  <c r="Z13" i="50"/>
  <c r="T13" i="50"/>
  <c r="N13" i="50"/>
  <c r="Z27" i="70" l="1"/>
  <c r="Z29" i="70"/>
  <c r="V22" i="71"/>
  <c r="H19" i="71"/>
  <c r="B17" i="71"/>
  <c r="V8" i="71"/>
  <c r="B4" i="71"/>
  <c r="B5" i="71"/>
  <c r="V10" i="71"/>
  <c r="H7" i="71"/>
  <c r="Y26" i="70"/>
  <c r="AG25" i="70"/>
  <c r="Z25" i="70" s="1"/>
  <c r="AI31" i="70"/>
  <c r="Z31" i="70" s="1"/>
  <c r="W24" i="70"/>
  <c r="AF23" i="70"/>
  <c r="Z23" i="70" s="1"/>
  <c r="AB23" i="70"/>
  <c r="Y32" i="70"/>
  <c r="B26" i="71"/>
  <c r="Q44" i="71"/>
  <c r="B25" i="71"/>
  <c r="Y30" i="70"/>
  <c r="B16" i="71"/>
  <c r="V20" i="71"/>
  <c r="C19" i="71"/>
  <c r="Z21" i="70"/>
  <c r="AE21" i="70" s="1"/>
  <c r="AB27" i="70"/>
  <c r="W32" i="70"/>
  <c r="W28" i="70"/>
  <c r="AE10" i="50"/>
  <c r="AE9" i="50"/>
  <c r="AE8" i="50"/>
  <c r="AE7" i="50"/>
  <c r="AE6" i="50"/>
  <c r="AE5" i="50"/>
  <c r="AE4" i="50"/>
  <c r="AB11" i="50"/>
  <c r="AC10" i="50"/>
  <c r="AB10" i="50"/>
  <c r="AC9" i="50"/>
  <c r="AB9" i="50"/>
  <c r="AC8" i="50"/>
  <c r="AB8" i="50"/>
  <c r="AC7" i="50"/>
  <c r="AB7" i="50"/>
  <c r="AC6" i="50"/>
  <c r="AB6" i="50"/>
  <c r="AC5" i="50"/>
  <c r="AB5" i="50"/>
  <c r="AC4" i="50"/>
  <c r="AB4" i="50"/>
  <c r="Z11" i="50"/>
  <c r="Z10" i="50"/>
  <c r="Z9" i="50"/>
  <c r="Z8" i="50"/>
  <c r="Z7" i="50"/>
  <c r="Z6" i="50"/>
  <c r="Z5" i="50"/>
  <c r="Z4" i="50"/>
  <c r="AE31" i="70" l="1"/>
  <c r="AE29" i="70"/>
  <c r="AE23" i="70"/>
  <c r="AE25" i="70"/>
  <c r="V34" i="71"/>
  <c r="H31" i="71"/>
  <c r="B29" i="71"/>
  <c r="V32" i="71"/>
  <c r="C31" i="71"/>
  <c r="B28" i="71"/>
  <c r="B38" i="71"/>
  <c r="Q56" i="71"/>
  <c r="B37" i="71"/>
  <c r="AE27" i="70"/>
  <c r="Q20" i="69"/>
  <c r="Q20" i="68"/>
  <c r="Q20" i="67"/>
  <c r="Q20" i="66"/>
  <c r="Q20" i="65"/>
  <c r="Q20" i="64"/>
  <c r="Q20" i="63"/>
  <c r="Q20" i="62"/>
  <c r="Q20" i="61"/>
  <c r="Q32" i="61" s="1"/>
  <c r="Q44" i="61" s="1"/>
  <c r="Q56" i="61" s="1"/>
  <c r="Q68" i="61" s="1"/>
  <c r="Q80" i="61" s="1"/>
  <c r="Q92" i="61" s="1"/>
  <c r="Q104" i="61" s="1"/>
  <c r="Q116" i="61" s="1"/>
  <c r="Q128" i="61" s="1"/>
  <c r="Q140" i="61" s="1"/>
  <c r="Q152" i="61" s="1"/>
  <c r="Q164" i="61" s="1"/>
  <c r="Q176" i="61" s="1"/>
  <c r="AC23" i="70" l="1"/>
  <c r="AC27" i="70"/>
  <c r="AC29" i="70"/>
  <c r="AC31" i="70"/>
  <c r="AC25" i="70"/>
  <c r="AC21" i="70"/>
  <c r="H43" i="71"/>
  <c r="B41" i="71"/>
  <c r="V46" i="71"/>
  <c r="V44" i="71"/>
  <c r="C43" i="71"/>
  <c r="B40" i="71"/>
  <c r="B50" i="71"/>
  <c r="Q68" i="71"/>
  <c r="B49" i="71"/>
  <c r="Q32" i="68"/>
  <c r="Q32" i="69"/>
  <c r="Q32" i="67"/>
  <c r="Q32" i="66"/>
  <c r="Q32" i="65"/>
  <c r="Q32" i="64"/>
  <c r="Q32" i="63"/>
  <c r="Q32" i="62"/>
  <c r="H55" i="71" l="1"/>
  <c r="B53" i="71"/>
  <c r="V58" i="71"/>
  <c r="B62" i="71"/>
  <c r="Q80" i="71"/>
  <c r="B61" i="71"/>
  <c r="C55" i="71"/>
  <c r="B52" i="71"/>
  <c r="V56" i="71"/>
  <c r="Q44" i="68"/>
  <c r="Q44" i="69"/>
  <c r="Q44" i="67"/>
  <c r="Q44" i="66"/>
  <c r="Q44" i="65"/>
  <c r="Q44" i="64"/>
  <c r="Q44" i="63"/>
  <c r="Q44" i="62"/>
  <c r="A31" i="60"/>
  <c r="A29" i="60"/>
  <c r="A27" i="60"/>
  <c r="A25" i="60"/>
  <c r="A23" i="60"/>
  <c r="A21" i="60"/>
  <c r="A18" i="60"/>
  <c r="AK31" i="60"/>
  <c r="AJ29" i="60"/>
  <c r="AI27" i="60"/>
  <c r="AH25" i="60"/>
  <c r="AG23" i="60"/>
  <c r="AF21" i="60"/>
  <c r="M16" i="60"/>
  <c r="T30" i="60" s="1"/>
  <c r="S32" i="60" s="1"/>
  <c r="L16" i="60"/>
  <c r="V30" i="60" s="1"/>
  <c r="Q32" i="60" s="1"/>
  <c r="K16" i="60"/>
  <c r="T29" i="60" s="1"/>
  <c r="S31" i="60" s="1"/>
  <c r="J16" i="60"/>
  <c r="V29" i="60" s="1"/>
  <c r="Q31" i="60" s="1"/>
  <c r="M15" i="60"/>
  <c r="H22" i="60" s="1"/>
  <c r="G24" i="60" s="1"/>
  <c r="L15" i="60"/>
  <c r="J22" i="60" s="1"/>
  <c r="E24" i="60" s="1"/>
  <c r="K15" i="60"/>
  <c r="H21" i="60" s="1"/>
  <c r="G23" i="60" s="1"/>
  <c r="J15" i="60"/>
  <c r="J21" i="60" s="1"/>
  <c r="E23" i="60" s="1"/>
  <c r="M14" i="60"/>
  <c r="N26" i="60" s="1"/>
  <c r="M28" i="60" s="1"/>
  <c r="L14" i="60"/>
  <c r="P26" i="60" s="1"/>
  <c r="K28" i="60" s="1"/>
  <c r="K14" i="60"/>
  <c r="N25" i="60" s="1"/>
  <c r="M27" i="60" s="1"/>
  <c r="J14" i="60"/>
  <c r="P25" i="60" s="1"/>
  <c r="K27" i="60" s="1"/>
  <c r="M13" i="60"/>
  <c r="Q24" i="60" s="1"/>
  <c r="J30" i="60" s="1"/>
  <c r="L13" i="60"/>
  <c r="S24" i="60" s="1"/>
  <c r="H30" i="60" s="1"/>
  <c r="K13" i="60"/>
  <c r="Q23" i="60" s="1"/>
  <c r="J29" i="60" s="1"/>
  <c r="J13" i="60"/>
  <c r="S23" i="60" s="1"/>
  <c r="H29" i="60" s="1"/>
  <c r="M12" i="60"/>
  <c r="T28" i="60" s="1"/>
  <c r="P32" i="60" s="1"/>
  <c r="L12" i="60"/>
  <c r="V28" i="60" s="1"/>
  <c r="N32" i="60" s="1"/>
  <c r="K12" i="60"/>
  <c r="T27" i="60" s="1"/>
  <c r="P31" i="60" s="1"/>
  <c r="J12" i="60"/>
  <c r="V27" i="60" s="1"/>
  <c r="N31" i="60" s="1"/>
  <c r="M11" i="60"/>
  <c r="Q22" i="60" s="1"/>
  <c r="G30" i="60" s="1"/>
  <c r="L11" i="60"/>
  <c r="S22" i="60" s="1"/>
  <c r="E30" i="60" s="1"/>
  <c r="K11" i="60"/>
  <c r="Q21" i="60" s="1"/>
  <c r="G29" i="60" s="1"/>
  <c r="J11" i="60"/>
  <c r="S21" i="60" s="1"/>
  <c r="E29" i="60" s="1"/>
  <c r="M10" i="60"/>
  <c r="V26" i="60" s="1"/>
  <c r="K32" i="60" s="1"/>
  <c r="L10" i="60"/>
  <c r="T26" i="60" s="1"/>
  <c r="M32" i="60" s="1"/>
  <c r="K10" i="60"/>
  <c r="V25" i="60" s="1"/>
  <c r="K31" i="60" s="1"/>
  <c r="J10" i="60"/>
  <c r="T25" i="60" s="1"/>
  <c r="M31" i="60" s="1"/>
  <c r="M9" i="60"/>
  <c r="P22" i="60" s="1"/>
  <c r="E28" i="60" s="1"/>
  <c r="L9" i="60"/>
  <c r="N22" i="60" s="1"/>
  <c r="G28" i="60" s="1"/>
  <c r="K9" i="60"/>
  <c r="P21" i="60" s="1"/>
  <c r="E27" i="60" s="1"/>
  <c r="J9" i="60"/>
  <c r="N21" i="60" s="1"/>
  <c r="G27" i="60" s="1"/>
  <c r="M8" i="60"/>
  <c r="K24" i="60" s="1"/>
  <c r="J26" i="60" s="1"/>
  <c r="L8" i="60"/>
  <c r="M24" i="60" s="1"/>
  <c r="H26" i="60" s="1"/>
  <c r="K8" i="60"/>
  <c r="K23" i="60" s="1"/>
  <c r="J25" i="60" s="1"/>
  <c r="J8" i="60"/>
  <c r="M23" i="60" s="1"/>
  <c r="H25" i="60" s="1"/>
  <c r="M7" i="60"/>
  <c r="S28" i="60" s="1"/>
  <c r="N30" i="60" s="1"/>
  <c r="L7" i="60"/>
  <c r="Q28" i="60" s="1"/>
  <c r="P30" i="60" s="1"/>
  <c r="K7" i="60"/>
  <c r="S27" i="60" s="1"/>
  <c r="N29" i="60" s="1"/>
  <c r="J7" i="60"/>
  <c r="Q27" i="60" s="1"/>
  <c r="P29" i="60" s="1"/>
  <c r="M6" i="60"/>
  <c r="V24" i="60" s="1"/>
  <c r="H32" i="60" s="1"/>
  <c r="L6" i="60"/>
  <c r="T24" i="60" s="1"/>
  <c r="J32" i="60" s="1"/>
  <c r="K6" i="60"/>
  <c r="V23" i="60" s="1"/>
  <c r="H31" i="60" s="1"/>
  <c r="J6" i="60"/>
  <c r="T23" i="60" s="1"/>
  <c r="J31" i="60" s="1"/>
  <c r="M5" i="60"/>
  <c r="S26" i="60" s="1"/>
  <c r="K30" i="60" s="1"/>
  <c r="L5" i="60"/>
  <c r="Q26" i="60" s="1"/>
  <c r="M30" i="60" s="1"/>
  <c r="K5" i="60"/>
  <c r="S25" i="60" s="1"/>
  <c r="K29" i="60" s="1"/>
  <c r="J5" i="60"/>
  <c r="Q25" i="60" s="1"/>
  <c r="M29" i="60" s="1"/>
  <c r="M4" i="60"/>
  <c r="V22" i="60" s="1"/>
  <c r="E32" i="60" s="1"/>
  <c r="L4" i="60"/>
  <c r="T22" i="60" s="1"/>
  <c r="G32" i="60" s="1"/>
  <c r="K4" i="60"/>
  <c r="V21" i="60" s="1"/>
  <c r="E31" i="60" s="1"/>
  <c r="J4" i="60"/>
  <c r="T21" i="60" s="1"/>
  <c r="G31" i="60" s="1"/>
  <c r="M3" i="60"/>
  <c r="M22" i="60" s="1"/>
  <c r="E26" i="60" s="1"/>
  <c r="L3" i="60"/>
  <c r="K22" i="60" s="1"/>
  <c r="G26" i="60" s="1"/>
  <c r="K3" i="60"/>
  <c r="M21" i="60" s="1"/>
  <c r="E25" i="60" s="1"/>
  <c r="J3" i="60"/>
  <c r="K21" i="60" s="1"/>
  <c r="G25" i="60" s="1"/>
  <c r="M2" i="60"/>
  <c r="P24" i="60" s="1"/>
  <c r="H28" i="60" s="1"/>
  <c r="L2" i="60"/>
  <c r="N24" i="60" s="1"/>
  <c r="J28" i="60" s="1"/>
  <c r="K2" i="60"/>
  <c r="P23" i="60" s="1"/>
  <c r="H27" i="60" s="1"/>
  <c r="J2" i="60"/>
  <c r="N23" i="60" s="1"/>
  <c r="J27" i="60" s="1"/>
  <c r="A31" i="59"/>
  <c r="A29" i="59"/>
  <c r="A27" i="59"/>
  <c r="A25" i="59"/>
  <c r="A23" i="59"/>
  <c r="A21" i="59"/>
  <c r="A18" i="59"/>
  <c r="AK31" i="59"/>
  <c r="AJ29" i="59"/>
  <c r="AI27" i="59"/>
  <c r="AH25" i="59"/>
  <c r="AG23" i="59"/>
  <c r="AF21" i="59"/>
  <c r="M10" i="59"/>
  <c r="V26" i="59" s="1"/>
  <c r="K32" i="59" s="1"/>
  <c r="L10" i="59"/>
  <c r="T26" i="59" s="1"/>
  <c r="M32" i="59" s="1"/>
  <c r="K10" i="59"/>
  <c r="V25" i="59" s="1"/>
  <c r="K31" i="59" s="1"/>
  <c r="J10" i="59"/>
  <c r="T25" i="59" s="1"/>
  <c r="M31" i="59" s="1"/>
  <c r="M14" i="59"/>
  <c r="N26" i="59" s="1"/>
  <c r="M28" i="59" s="1"/>
  <c r="L14" i="59"/>
  <c r="P26" i="59" s="1"/>
  <c r="K28" i="59" s="1"/>
  <c r="K14" i="59"/>
  <c r="N25" i="59" s="1"/>
  <c r="M27" i="59" s="1"/>
  <c r="J14" i="59"/>
  <c r="P25" i="59" s="1"/>
  <c r="K27" i="59" s="1"/>
  <c r="M4" i="59"/>
  <c r="V22" i="59" s="1"/>
  <c r="E32" i="59" s="1"/>
  <c r="L4" i="59"/>
  <c r="T22" i="59" s="1"/>
  <c r="G32" i="59" s="1"/>
  <c r="K4" i="59"/>
  <c r="V21" i="59" s="1"/>
  <c r="E31" i="59" s="1"/>
  <c r="J4" i="59"/>
  <c r="T21" i="59" s="1"/>
  <c r="G31" i="59" s="1"/>
  <c r="M3" i="59"/>
  <c r="M22" i="59" s="1"/>
  <c r="E26" i="59" s="1"/>
  <c r="L3" i="59"/>
  <c r="K22" i="59" s="1"/>
  <c r="G26" i="59" s="1"/>
  <c r="K3" i="59"/>
  <c r="M21" i="59" s="1"/>
  <c r="E25" i="59" s="1"/>
  <c r="J3" i="59"/>
  <c r="K21" i="59" s="1"/>
  <c r="G25" i="59" s="1"/>
  <c r="M15" i="59"/>
  <c r="H22" i="59" s="1"/>
  <c r="G24" i="59" s="1"/>
  <c r="L15" i="59"/>
  <c r="J22" i="59" s="1"/>
  <c r="E24" i="59" s="1"/>
  <c r="K15" i="59"/>
  <c r="H21" i="59" s="1"/>
  <c r="G23" i="59" s="1"/>
  <c r="J15" i="59"/>
  <c r="J21" i="59" s="1"/>
  <c r="E23" i="59" s="1"/>
  <c r="M5" i="59"/>
  <c r="S26" i="59" s="1"/>
  <c r="K30" i="59" s="1"/>
  <c r="L5" i="59"/>
  <c r="Q26" i="59" s="1"/>
  <c r="M30" i="59" s="1"/>
  <c r="K5" i="59"/>
  <c r="S25" i="59" s="1"/>
  <c r="K29" i="59" s="1"/>
  <c r="J5" i="59"/>
  <c r="Q25" i="59" s="1"/>
  <c r="M29" i="59" s="1"/>
  <c r="M7" i="59"/>
  <c r="S28" i="59" s="1"/>
  <c r="N30" i="59" s="1"/>
  <c r="L7" i="59"/>
  <c r="Q28" i="59" s="1"/>
  <c r="P30" i="59" s="1"/>
  <c r="K7" i="59"/>
  <c r="S27" i="59" s="1"/>
  <c r="N29" i="59" s="1"/>
  <c r="J7" i="59"/>
  <c r="Q27" i="59" s="1"/>
  <c r="P29" i="59" s="1"/>
  <c r="M8" i="59"/>
  <c r="K24" i="59" s="1"/>
  <c r="J26" i="59" s="1"/>
  <c r="L8" i="59"/>
  <c r="M24" i="59" s="1"/>
  <c r="H26" i="59" s="1"/>
  <c r="K8" i="59"/>
  <c r="K23" i="59" s="1"/>
  <c r="J25" i="59" s="1"/>
  <c r="J8" i="59"/>
  <c r="M23" i="59" s="1"/>
  <c r="H25" i="59" s="1"/>
  <c r="M9" i="59"/>
  <c r="P22" i="59" s="1"/>
  <c r="E28" i="59" s="1"/>
  <c r="L9" i="59"/>
  <c r="N22" i="59" s="1"/>
  <c r="G28" i="59" s="1"/>
  <c r="K9" i="59"/>
  <c r="P21" i="59" s="1"/>
  <c r="E27" i="59" s="1"/>
  <c r="J9" i="59"/>
  <c r="N21" i="59" s="1"/>
  <c r="G27" i="59" s="1"/>
  <c r="M13" i="59"/>
  <c r="Q24" i="59" s="1"/>
  <c r="J30" i="59" s="1"/>
  <c r="L13" i="59"/>
  <c r="S24" i="59" s="1"/>
  <c r="H30" i="59" s="1"/>
  <c r="K13" i="59"/>
  <c r="Q23" i="59" s="1"/>
  <c r="J29" i="59" s="1"/>
  <c r="J13" i="59"/>
  <c r="S23" i="59" s="1"/>
  <c r="H29" i="59" s="1"/>
  <c r="M12" i="59"/>
  <c r="T28" i="59" s="1"/>
  <c r="P32" i="59" s="1"/>
  <c r="L12" i="59"/>
  <c r="V28" i="59" s="1"/>
  <c r="N32" i="59" s="1"/>
  <c r="K12" i="59"/>
  <c r="T27" i="59" s="1"/>
  <c r="P31" i="59" s="1"/>
  <c r="J12" i="59"/>
  <c r="V27" i="59" s="1"/>
  <c r="N31" i="59" s="1"/>
  <c r="M16" i="59"/>
  <c r="T30" i="59" s="1"/>
  <c r="S32" i="59" s="1"/>
  <c r="L16" i="59"/>
  <c r="V30" i="59" s="1"/>
  <c r="Q32" i="59" s="1"/>
  <c r="K16" i="59"/>
  <c r="T29" i="59" s="1"/>
  <c r="S31" i="59" s="1"/>
  <c r="J16" i="59"/>
  <c r="V29" i="59" s="1"/>
  <c r="Q31" i="59" s="1"/>
  <c r="M2" i="59"/>
  <c r="P24" i="59" s="1"/>
  <c r="H28" i="59" s="1"/>
  <c r="L2" i="59"/>
  <c r="N24" i="59" s="1"/>
  <c r="J28" i="59" s="1"/>
  <c r="K2" i="59"/>
  <c r="P23" i="59" s="1"/>
  <c r="H27" i="59" s="1"/>
  <c r="J2" i="59"/>
  <c r="N23" i="59" s="1"/>
  <c r="J27" i="59" s="1"/>
  <c r="M11" i="59"/>
  <c r="Q22" i="59" s="1"/>
  <c r="G30" i="59" s="1"/>
  <c r="L11" i="59"/>
  <c r="S22" i="59" s="1"/>
  <c r="E30" i="59" s="1"/>
  <c r="K11" i="59"/>
  <c r="Q21" i="59" s="1"/>
  <c r="G29" i="59" s="1"/>
  <c r="J11" i="59"/>
  <c r="S21" i="59" s="1"/>
  <c r="E29" i="59" s="1"/>
  <c r="M6" i="59"/>
  <c r="V24" i="59" s="1"/>
  <c r="H32" i="59" s="1"/>
  <c r="L6" i="59"/>
  <c r="T24" i="59" s="1"/>
  <c r="J32" i="59" s="1"/>
  <c r="K6" i="59"/>
  <c r="V23" i="59" s="1"/>
  <c r="H31" i="59" s="1"/>
  <c r="J6" i="59"/>
  <c r="T23" i="59" s="1"/>
  <c r="J31" i="59" s="1"/>
  <c r="A31" i="58"/>
  <c r="T18" i="58" s="1"/>
  <c r="A29" i="58"/>
  <c r="F16" i="58" s="1"/>
  <c r="A27" i="58"/>
  <c r="F2" i="58" s="1"/>
  <c r="B2" i="67" s="1"/>
  <c r="A25" i="58"/>
  <c r="K18" i="58" s="1"/>
  <c r="A23" i="58"/>
  <c r="B6" i="58" s="1"/>
  <c r="A21" i="58"/>
  <c r="F11" i="58" s="1"/>
  <c r="A18" i="58"/>
  <c r="A31" i="57"/>
  <c r="F6" i="57" s="1"/>
  <c r="A29" i="57"/>
  <c r="F7" i="57" s="1"/>
  <c r="A27" i="57"/>
  <c r="F2" i="57" s="1"/>
  <c r="B2" i="68" s="1"/>
  <c r="A25" i="57"/>
  <c r="F14" i="57" s="1"/>
  <c r="A23" i="57"/>
  <c r="B6" i="57" s="1"/>
  <c r="A21" i="57"/>
  <c r="B3" i="57" s="1"/>
  <c r="B13" i="68" s="1"/>
  <c r="A18" i="57"/>
  <c r="AK31" i="58"/>
  <c r="AJ29" i="58"/>
  <c r="AI27" i="58"/>
  <c r="AH25" i="58"/>
  <c r="AG23" i="58"/>
  <c r="AF21" i="58"/>
  <c r="T30" i="58"/>
  <c r="S32" i="58" s="1"/>
  <c r="L16" i="58"/>
  <c r="V30" i="58" s="1"/>
  <c r="Q32" i="58" s="1"/>
  <c r="K16" i="58"/>
  <c r="T29" i="58" s="1"/>
  <c r="S31" i="58" s="1"/>
  <c r="J16" i="58"/>
  <c r="V29" i="58" s="1"/>
  <c r="Q31" i="58" s="1"/>
  <c r="M15" i="58"/>
  <c r="H22" i="58" s="1"/>
  <c r="L15" i="58"/>
  <c r="J22" i="58" s="1"/>
  <c r="K15" i="58"/>
  <c r="H21" i="58" s="1"/>
  <c r="G23" i="58" s="1"/>
  <c r="J15" i="58"/>
  <c r="J21" i="58" s="1"/>
  <c r="M14" i="58"/>
  <c r="N26" i="58" s="1"/>
  <c r="L14" i="58"/>
  <c r="P26" i="58" s="1"/>
  <c r="K28" i="58" s="1"/>
  <c r="K14" i="58"/>
  <c r="N25" i="58" s="1"/>
  <c r="M27" i="58" s="1"/>
  <c r="J14" i="58"/>
  <c r="P25" i="58" s="1"/>
  <c r="K27" i="58" s="1"/>
  <c r="M13" i="58"/>
  <c r="Q24" i="58" s="1"/>
  <c r="L13" i="58"/>
  <c r="S24" i="58" s="1"/>
  <c r="H30" i="58" s="1"/>
  <c r="K13" i="58"/>
  <c r="Q23" i="58" s="1"/>
  <c r="J29" i="58" s="1"/>
  <c r="J13" i="58"/>
  <c r="S23" i="58" s="1"/>
  <c r="H29" i="58" s="1"/>
  <c r="M12" i="58"/>
  <c r="T28" i="58" s="1"/>
  <c r="L12" i="58"/>
  <c r="V28" i="58" s="1"/>
  <c r="N32" i="58" s="1"/>
  <c r="K12" i="58"/>
  <c r="T27" i="58" s="1"/>
  <c r="P31" i="58" s="1"/>
  <c r="J12" i="58"/>
  <c r="V27" i="58" s="1"/>
  <c r="N31" i="58" s="1"/>
  <c r="M11" i="58"/>
  <c r="Q22" i="58" s="1"/>
  <c r="G30" i="58" s="1"/>
  <c r="L11" i="58"/>
  <c r="S22" i="58" s="1"/>
  <c r="K11" i="58"/>
  <c r="Q21" i="58" s="1"/>
  <c r="G29" i="58" s="1"/>
  <c r="J11" i="58"/>
  <c r="S21" i="58" s="1"/>
  <c r="E29" i="58" s="1"/>
  <c r="M10" i="58"/>
  <c r="V26" i="58" s="1"/>
  <c r="K32" i="58" s="1"/>
  <c r="L10" i="58"/>
  <c r="T26" i="58" s="1"/>
  <c r="K10" i="58"/>
  <c r="V25" i="58" s="1"/>
  <c r="K31" i="58" s="1"/>
  <c r="J10" i="58"/>
  <c r="T25" i="58" s="1"/>
  <c r="M31" i="58" s="1"/>
  <c r="M9" i="58"/>
  <c r="P22" i="58" s="1"/>
  <c r="E28" i="58" s="1"/>
  <c r="L9" i="58"/>
  <c r="N22" i="58" s="1"/>
  <c r="G28" i="58" s="1"/>
  <c r="K9" i="58"/>
  <c r="P21" i="58" s="1"/>
  <c r="E27" i="58" s="1"/>
  <c r="J9" i="58"/>
  <c r="N21" i="58" s="1"/>
  <c r="G27" i="58" s="1"/>
  <c r="M8" i="58"/>
  <c r="K24" i="58" s="1"/>
  <c r="J26" i="58" s="1"/>
  <c r="L8" i="58"/>
  <c r="M24" i="58" s="1"/>
  <c r="H26" i="58" s="1"/>
  <c r="K8" i="58"/>
  <c r="K23" i="58" s="1"/>
  <c r="J25" i="58" s="1"/>
  <c r="J8" i="58"/>
  <c r="M23" i="58" s="1"/>
  <c r="H25" i="58" s="1"/>
  <c r="M7" i="58"/>
  <c r="S28" i="58" s="1"/>
  <c r="N30" i="58" s="1"/>
  <c r="L7" i="58"/>
  <c r="Q28" i="58" s="1"/>
  <c r="K7" i="58"/>
  <c r="S27" i="58" s="1"/>
  <c r="N29" i="58" s="1"/>
  <c r="J7" i="58"/>
  <c r="Q27" i="58" s="1"/>
  <c r="P29" i="58" s="1"/>
  <c r="M6" i="58"/>
  <c r="V24" i="58" s="1"/>
  <c r="H32" i="58" s="1"/>
  <c r="L6" i="58"/>
  <c r="T24" i="58" s="1"/>
  <c r="K6" i="58"/>
  <c r="V23" i="58" s="1"/>
  <c r="H31" i="58" s="1"/>
  <c r="J6" i="58"/>
  <c r="T23" i="58" s="1"/>
  <c r="J31" i="58" s="1"/>
  <c r="M5" i="58"/>
  <c r="S26" i="58" s="1"/>
  <c r="K30" i="58" s="1"/>
  <c r="L5" i="58"/>
  <c r="Q26" i="58" s="1"/>
  <c r="K5" i="58"/>
  <c r="S25" i="58" s="1"/>
  <c r="K29" i="58" s="1"/>
  <c r="J5" i="58"/>
  <c r="Q25" i="58" s="1"/>
  <c r="M29" i="58" s="1"/>
  <c r="M4" i="58"/>
  <c r="V22" i="58" s="1"/>
  <c r="E32" i="58" s="1"/>
  <c r="L4" i="58"/>
  <c r="T22" i="58" s="1"/>
  <c r="K4" i="58"/>
  <c r="V21" i="58" s="1"/>
  <c r="E31" i="58" s="1"/>
  <c r="J4" i="58"/>
  <c r="T21" i="58" s="1"/>
  <c r="G31" i="58" s="1"/>
  <c r="M3" i="58"/>
  <c r="M22" i="58" s="1"/>
  <c r="E26" i="58" s="1"/>
  <c r="L3" i="58"/>
  <c r="K22" i="58" s="1"/>
  <c r="K3" i="58"/>
  <c r="M21" i="58" s="1"/>
  <c r="E25" i="58" s="1"/>
  <c r="J3" i="58"/>
  <c r="K21" i="58" s="1"/>
  <c r="M2" i="58"/>
  <c r="P24" i="58" s="1"/>
  <c r="H28" i="58" s="1"/>
  <c r="L2" i="58"/>
  <c r="N24" i="58" s="1"/>
  <c r="K2" i="58"/>
  <c r="P23" i="58" s="1"/>
  <c r="H27" i="58" s="1"/>
  <c r="J2" i="58"/>
  <c r="N23" i="58" s="1"/>
  <c r="J27" i="58" s="1"/>
  <c r="AK31" i="57"/>
  <c r="AJ29" i="57"/>
  <c r="AI27" i="57"/>
  <c r="AH25" i="57"/>
  <c r="AG23" i="57"/>
  <c r="AF21" i="57"/>
  <c r="M16" i="57"/>
  <c r="T30" i="57" s="1"/>
  <c r="S32" i="57" s="1"/>
  <c r="L16" i="57"/>
  <c r="V30" i="57" s="1"/>
  <c r="Q32" i="57" s="1"/>
  <c r="K16" i="57"/>
  <c r="T29" i="57" s="1"/>
  <c r="S31" i="57" s="1"/>
  <c r="J16" i="57"/>
  <c r="V29" i="57" s="1"/>
  <c r="Q31" i="57" s="1"/>
  <c r="M15" i="57"/>
  <c r="H22" i="57" s="1"/>
  <c r="L15" i="57"/>
  <c r="J22" i="57" s="1"/>
  <c r="K15" i="57"/>
  <c r="H21" i="57" s="1"/>
  <c r="G23" i="57" s="1"/>
  <c r="J15" i="57"/>
  <c r="J21" i="57" s="1"/>
  <c r="M14" i="57"/>
  <c r="N26" i="57" s="1"/>
  <c r="M28" i="57" s="1"/>
  <c r="L14" i="57"/>
  <c r="P26" i="57" s="1"/>
  <c r="K28" i="57" s="1"/>
  <c r="K14" i="57"/>
  <c r="N25" i="57" s="1"/>
  <c r="M27" i="57" s="1"/>
  <c r="J14" i="57"/>
  <c r="P25" i="57" s="1"/>
  <c r="K27" i="57" s="1"/>
  <c r="M13" i="57"/>
  <c r="Q24" i="57" s="1"/>
  <c r="L13" i="57"/>
  <c r="S24" i="57" s="1"/>
  <c r="H30" i="57" s="1"/>
  <c r="K13" i="57"/>
  <c r="Q23" i="57" s="1"/>
  <c r="J29" i="57" s="1"/>
  <c r="J13" i="57"/>
  <c r="S23" i="57" s="1"/>
  <c r="H29" i="57" s="1"/>
  <c r="M12" i="57"/>
  <c r="T28" i="57" s="1"/>
  <c r="L12" i="57"/>
  <c r="V28" i="57" s="1"/>
  <c r="N32" i="57" s="1"/>
  <c r="K12" i="57"/>
  <c r="T27" i="57" s="1"/>
  <c r="P31" i="57" s="1"/>
  <c r="J12" i="57"/>
  <c r="V27" i="57" s="1"/>
  <c r="N31" i="57" s="1"/>
  <c r="M11" i="57"/>
  <c r="Q22" i="57" s="1"/>
  <c r="G30" i="57" s="1"/>
  <c r="L11" i="57"/>
  <c r="S22" i="57" s="1"/>
  <c r="K11" i="57"/>
  <c r="Q21" i="57" s="1"/>
  <c r="G29" i="57" s="1"/>
  <c r="J11" i="57"/>
  <c r="S21" i="57" s="1"/>
  <c r="E29" i="57" s="1"/>
  <c r="M10" i="57"/>
  <c r="V26" i="57" s="1"/>
  <c r="K32" i="57" s="1"/>
  <c r="L10" i="57"/>
  <c r="T26" i="57" s="1"/>
  <c r="K10" i="57"/>
  <c r="V25" i="57" s="1"/>
  <c r="K31" i="57" s="1"/>
  <c r="J10" i="57"/>
  <c r="T25" i="57" s="1"/>
  <c r="M31" i="57" s="1"/>
  <c r="M9" i="57"/>
  <c r="P22" i="57" s="1"/>
  <c r="E28" i="57" s="1"/>
  <c r="L9" i="57"/>
  <c r="N22" i="57" s="1"/>
  <c r="K9" i="57"/>
  <c r="P21" i="57" s="1"/>
  <c r="E27" i="57" s="1"/>
  <c r="J9" i="57"/>
  <c r="N21" i="57" s="1"/>
  <c r="G27" i="57" s="1"/>
  <c r="M8" i="57"/>
  <c r="K24" i="57" s="1"/>
  <c r="L8" i="57"/>
  <c r="M24" i="57" s="1"/>
  <c r="H26" i="57" s="1"/>
  <c r="K8" i="57"/>
  <c r="K23" i="57" s="1"/>
  <c r="J25" i="57" s="1"/>
  <c r="J8" i="57"/>
  <c r="M23" i="57" s="1"/>
  <c r="H25" i="57" s="1"/>
  <c r="M7" i="57"/>
  <c r="S28" i="57" s="1"/>
  <c r="N30" i="57" s="1"/>
  <c r="L7" i="57"/>
  <c r="Q28" i="57" s="1"/>
  <c r="K7" i="57"/>
  <c r="S27" i="57" s="1"/>
  <c r="N29" i="57" s="1"/>
  <c r="J7" i="57"/>
  <c r="Q27" i="57" s="1"/>
  <c r="P29" i="57" s="1"/>
  <c r="M6" i="57"/>
  <c r="V24" i="57" s="1"/>
  <c r="H32" i="57" s="1"/>
  <c r="L6" i="57"/>
  <c r="T24" i="57" s="1"/>
  <c r="K6" i="57"/>
  <c r="V23" i="57" s="1"/>
  <c r="H31" i="57" s="1"/>
  <c r="J6" i="57"/>
  <c r="T23" i="57" s="1"/>
  <c r="J31" i="57" s="1"/>
  <c r="M5" i="57"/>
  <c r="S26" i="57" s="1"/>
  <c r="K30" i="57" s="1"/>
  <c r="L5" i="57"/>
  <c r="Q26" i="57" s="1"/>
  <c r="M30" i="57" s="1"/>
  <c r="K5" i="57"/>
  <c r="S25" i="57" s="1"/>
  <c r="K29" i="57" s="1"/>
  <c r="J5" i="57"/>
  <c r="Q25" i="57" s="1"/>
  <c r="M29" i="57" s="1"/>
  <c r="M4" i="57"/>
  <c r="V22" i="57" s="1"/>
  <c r="E32" i="57" s="1"/>
  <c r="L4" i="57"/>
  <c r="T22" i="57" s="1"/>
  <c r="K4" i="57"/>
  <c r="V21" i="57" s="1"/>
  <c r="E31" i="57" s="1"/>
  <c r="J4" i="57"/>
  <c r="T21" i="57" s="1"/>
  <c r="G31" i="57" s="1"/>
  <c r="M3" i="57"/>
  <c r="M22" i="57" s="1"/>
  <c r="E26" i="57" s="1"/>
  <c r="L3" i="57"/>
  <c r="K22" i="57" s="1"/>
  <c r="K3" i="57"/>
  <c r="M21" i="57" s="1"/>
  <c r="E25" i="57" s="1"/>
  <c r="J3" i="57"/>
  <c r="K21" i="57" s="1"/>
  <c r="G25" i="57" s="1"/>
  <c r="M2" i="57"/>
  <c r="P24" i="57" s="1"/>
  <c r="H28" i="57" s="1"/>
  <c r="L2" i="57"/>
  <c r="N24" i="57" s="1"/>
  <c r="K2" i="57"/>
  <c r="P23" i="57" s="1"/>
  <c r="H27" i="57" s="1"/>
  <c r="J2" i="57"/>
  <c r="N23" i="57" s="1"/>
  <c r="J27" i="57" s="1"/>
  <c r="A31" i="56"/>
  <c r="F4" i="56" s="1"/>
  <c r="B26" i="63" s="1"/>
  <c r="A29" i="56"/>
  <c r="Q18" i="56" s="1"/>
  <c r="A27" i="56"/>
  <c r="N18" i="56" s="1"/>
  <c r="A25" i="56"/>
  <c r="F14" i="56" s="1"/>
  <c r="A23" i="56"/>
  <c r="B6" i="56" s="1"/>
  <c r="A21" i="56"/>
  <c r="B9" i="56" s="1"/>
  <c r="A31" i="55"/>
  <c r="F10" i="55" s="1"/>
  <c r="A29" i="55"/>
  <c r="F16" i="55" s="1"/>
  <c r="A27" i="55"/>
  <c r="B14" i="55" s="1"/>
  <c r="A25" i="55"/>
  <c r="F14" i="55" s="1"/>
  <c r="A23" i="55"/>
  <c r="B6" i="55" s="1"/>
  <c r="A21" i="55"/>
  <c r="B9" i="55" s="1"/>
  <c r="A18" i="56"/>
  <c r="A18" i="55"/>
  <c r="AK31" i="56"/>
  <c r="AJ29" i="56"/>
  <c r="AI27" i="56"/>
  <c r="AH25" i="56"/>
  <c r="AG23" i="56"/>
  <c r="AF21" i="56"/>
  <c r="M16" i="56"/>
  <c r="T30" i="56" s="1"/>
  <c r="S32" i="56" s="1"/>
  <c r="L16" i="56"/>
  <c r="V30" i="56" s="1"/>
  <c r="Q32" i="56" s="1"/>
  <c r="K16" i="56"/>
  <c r="T29" i="56" s="1"/>
  <c r="S31" i="56" s="1"/>
  <c r="J16" i="56"/>
  <c r="V29" i="56" s="1"/>
  <c r="Q31" i="56" s="1"/>
  <c r="M15" i="56"/>
  <c r="H22" i="56" s="1"/>
  <c r="G24" i="56" s="1"/>
  <c r="L15" i="56"/>
  <c r="J22" i="56" s="1"/>
  <c r="K15" i="56"/>
  <c r="H21" i="56" s="1"/>
  <c r="J15" i="56"/>
  <c r="J21" i="56" s="1"/>
  <c r="M14" i="56"/>
  <c r="N26" i="56" s="1"/>
  <c r="L14" i="56"/>
  <c r="P26" i="56" s="1"/>
  <c r="K28" i="56" s="1"/>
  <c r="K14" i="56"/>
  <c r="N25" i="56" s="1"/>
  <c r="M27" i="56" s="1"/>
  <c r="J14" i="56"/>
  <c r="P25" i="56" s="1"/>
  <c r="K27" i="56" s="1"/>
  <c r="M13" i="56"/>
  <c r="Q24" i="56" s="1"/>
  <c r="J30" i="56" s="1"/>
  <c r="L13" i="56"/>
  <c r="S24" i="56" s="1"/>
  <c r="K13" i="56"/>
  <c r="Q23" i="56" s="1"/>
  <c r="J29" i="56" s="1"/>
  <c r="J13" i="56"/>
  <c r="S23" i="56" s="1"/>
  <c r="H29" i="56" s="1"/>
  <c r="M12" i="56"/>
  <c r="T28" i="56" s="1"/>
  <c r="L12" i="56"/>
  <c r="V28" i="56" s="1"/>
  <c r="N32" i="56" s="1"/>
  <c r="K12" i="56"/>
  <c r="T27" i="56" s="1"/>
  <c r="P31" i="56" s="1"/>
  <c r="J12" i="56"/>
  <c r="V27" i="56" s="1"/>
  <c r="N31" i="56" s="1"/>
  <c r="M11" i="56"/>
  <c r="Q22" i="56" s="1"/>
  <c r="G30" i="56" s="1"/>
  <c r="L11" i="56"/>
  <c r="S22" i="56" s="1"/>
  <c r="K11" i="56"/>
  <c r="Q21" i="56" s="1"/>
  <c r="G29" i="56" s="1"/>
  <c r="J11" i="56"/>
  <c r="S21" i="56" s="1"/>
  <c r="E29" i="56" s="1"/>
  <c r="M10" i="56"/>
  <c r="V26" i="56" s="1"/>
  <c r="K32" i="56" s="1"/>
  <c r="L10" i="56"/>
  <c r="T26" i="56" s="1"/>
  <c r="K10" i="56"/>
  <c r="V25" i="56" s="1"/>
  <c r="K31" i="56" s="1"/>
  <c r="J10" i="56"/>
  <c r="T25" i="56" s="1"/>
  <c r="M31" i="56" s="1"/>
  <c r="M9" i="56"/>
  <c r="P22" i="56" s="1"/>
  <c r="E28" i="56" s="1"/>
  <c r="L9" i="56"/>
  <c r="N22" i="56" s="1"/>
  <c r="G28" i="56" s="1"/>
  <c r="K9" i="56"/>
  <c r="P21" i="56" s="1"/>
  <c r="E27" i="56" s="1"/>
  <c r="J9" i="56"/>
  <c r="N21" i="56" s="1"/>
  <c r="G27" i="56" s="1"/>
  <c r="M8" i="56"/>
  <c r="K24" i="56" s="1"/>
  <c r="L8" i="56"/>
  <c r="M24" i="56" s="1"/>
  <c r="H26" i="56" s="1"/>
  <c r="K8" i="56"/>
  <c r="K23" i="56" s="1"/>
  <c r="J25" i="56" s="1"/>
  <c r="J8" i="56"/>
  <c r="M23" i="56" s="1"/>
  <c r="H25" i="56" s="1"/>
  <c r="M7" i="56"/>
  <c r="S28" i="56" s="1"/>
  <c r="N30" i="56" s="1"/>
  <c r="L7" i="56"/>
  <c r="Q28" i="56" s="1"/>
  <c r="K7" i="56"/>
  <c r="S27" i="56" s="1"/>
  <c r="N29" i="56" s="1"/>
  <c r="J7" i="56"/>
  <c r="Q27" i="56" s="1"/>
  <c r="P29" i="56" s="1"/>
  <c r="M6" i="56"/>
  <c r="V24" i="56" s="1"/>
  <c r="H32" i="56" s="1"/>
  <c r="L6" i="56"/>
  <c r="T24" i="56" s="1"/>
  <c r="K6" i="56"/>
  <c r="V23" i="56" s="1"/>
  <c r="H31" i="56" s="1"/>
  <c r="J6" i="56"/>
  <c r="T23" i="56" s="1"/>
  <c r="J31" i="56" s="1"/>
  <c r="M5" i="56"/>
  <c r="S26" i="56" s="1"/>
  <c r="K30" i="56" s="1"/>
  <c r="L5" i="56"/>
  <c r="Q26" i="56" s="1"/>
  <c r="M30" i="56" s="1"/>
  <c r="K5" i="56"/>
  <c r="S25" i="56" s="1"/>
  <c r="K29" i="56" s="1"/>
  <c r="J5" i="56"/>
  <c r="Q25" i="56" s="1"/>
  <c r="M29" i="56" s="1"/>
  <c r="M4" i="56"/>
  <c r="V22" i="56" s="1"/>
  <c r="E32" i="56" s="1"/>
  <c r="L4" i="56"/>
  <c r="T22" i="56" s="1"/>
  <c r="K4" i="56"/>
  <c r="V21" i="56" s="1"/>
  <c r="E31" i="56" s="1"/>
  <c r="J4" i="56"/>
  <c r="T21" i="56" s="1"/>
  <c r="G31" i="56" s="1"/>
  <c r="M3" i="56"/>
  <c r="M22" i="56" s="1"/>
  <c r="E26" i="56" s="1"/>
  <c r="L3" i="56"/>
  <c r="K22" i="56" s="1"/>
  <c r="K3" i="56"/>
  <c r="M21" i="56" s="1"/>
  <c r="E25" i="56" s="1"/>
  <c r="J3" i="56"/>
  <c r="K21" i="56" s="1"/>
  <c r="G25" i="56" s="1"/>
  <c r="M2" i="56"/>
  <c r="P24" i="56" s="1"/>
  <c r="H28" i="56" s="1"/>
  <c r="L2" i="56"/>
  <c r="N24" i="56" s="1"/>
  <c r="K2" i="56"/>
  <c r="P23" i="56" s="1"/>
  <c r="H27" i="56" s="1"/>
  <c r="J2" i="56"/>
  <c r="N23" i="56" s="1"/>
  <c r="J27" i="56" s="1"/>
  <c r="AK31" i="55"/>
  <c r="AJ29" i="55"/>
  <c r="AI27" i="55"/>
  <c r="AH25" i="55"/>
  <c r="AG23" i="55"/>
  <c r="AF21" i="55"/>
  <c r="M16" i="55"/>
  <c r="T30" i="55" s="1"/>
  <c r="L16" i="55"/>
  <c r="V30" i="55" s="1"/>
  <c r="Q32" i="55" s="1"/>
  <c r="K16" i="55"/>
  <c r="T29" i="55" s="1"/>
  <c r="S31" i="55" s="1"/>
  <c r="J16" i="55"/>
  <c r="V29" i="55" s="1"/>
  <c r="Q31" i="55" s="1"/>
  <c r="M15" i="55"/>
  <c r="H22" i="55" s="1"/>
  <c r="G24" i="55" s="1"/>
  <c r="L15" i="55"/>
  <c r="J22" i="55" s="1"/>
  <c r="E24" i="55" s="1"/>
  <c r="K15" i="55"/>
  <c r="H21" i="55" s="1"/>
  <c r="J15" i="55"/>
  <c r="J21" i="55" s="1"/>
  <c r="M14" i="55"/>
  <c r="N26" i="55" s="1"/>
  <c r="M28" i="55" s="1"/>
  <c r="L14" i="55"/>
  <c r="P26" i="55" s="1"/>
  <c r="K28" i="55" s="1"/>
  <c r="K14" i="55"/>
  <c r="N25" i="55" s="1"/>
  <c r="M27" i="55" s="1"/>
  <c r="J14" i="55"/>
  <c r="P25" i="55" s="1"/>
  <c r="K27" i="55" s="1"/>
  <c r="M13" i="55"/>
  <c r="Q24" i="55" s="1"/>
  <c r="J30" i="55" s="1"/>
  <c r="L13" i="55"/>
  <c r="S24" i="55" s="1"/>
  <c r="K13" i="55"/>
  <c r="Q23" i="55" s="1"/>
  <c r="J29" i="55" s="1"/>
  <c r="J13" i="55"/>
  <c r="S23" i="55" s="1"/>
  <c r="H29" i="55" s="1"/>
  <c r="M12" i="55"/>
  <c r="T28" i="55" s="1"/>
  <c r="L12" i="55"/>
  <c r="V28" i="55" s="1"/>
  <c r="N32" i="55" s="1"/>
  <c r="K12" i="55"/>
  <c r="T27" i="55" s="1"/>
  <c r="P31" i="55" s="1"/>
  <c r="J12" i="55"/>
  <c r="V27" i="55" s="1"/>
  <c r="N31" i="55" s="1"/>
  <c r="M11" i="55"/>
  <c r="Q22" i="55" s="1"/>
  <c r="G30" i="55" s="1"/>
  <c r="L11" i="55"/>
  <c r="S22" i="55" s="1"/>
  <c r="K11" i="55"/>
  <c r="Q21" i="55" s="1"/>
  <c r="G29" i="55" s="1"/>
  <c r="J11" i="55"/>
  <c r="S21" i="55" s="1"/>
  <c r="E29" i="55" s="1"/>
  <c r="M10" i="55"/>
  <c r="V26" i="55" s="1"/>
  <c r="K32" i="55" s="1"/>
  <c r="L10" i="55"/>
  <c r="T26" i="55" s="1"/>
  <c r="K10" i="55"/>
  <c r="V25" i="55" s="1"/>
  <c r="K31" i="55" s="1"/>
  <c r="J10" i="55"/>
  <c r="T25" i="55" s="1"/>
  <c r="M31" i="55" s="1"/>
  <c r="M9" i="55"/>
  <c r="P22" i="55" s="1"/>
  <c r="E28" i="55" s="1"/>
  <c r="L9" i="55"/>
  <c r="N22" i="55" s="1"/>
  <c r="G28" i="55" s="1"/>
  <c r="K9" i="55"/>
  <c r="P21" i="55" s="1"/>
  <c r="E27" i="55" s="1"/>
  <c r="J9" i="55"/>
  <c r="N21" i="55" s="1"/>
  <c r="G27" i="55" s="1"/>
  <c r="M8" i="55"/>
  <c r="K24" i="55" s="1"/>
  <c r="L8" i="55"/>
  <c r="M24" i="55" s="1"/>
  <c r="H26" i="55" s="1"/>
  <c r="K8" i="55"/>
  <c r="K23" i="55" s="1"/>
  <c r="J25" i="55" s="1"/>
  <c r="J8" i="55"/>
  <c r="M23" i="55" s="1"/>
  <c r="H25" i="55" s="1"/>
  <c r="M7" i="55"/>
  <c r="S28" i="55" s="1"/>
  <c r="N30" i="55" s="1"/>
  <c r="L7" i="55"/>
  <c r="Q28" i="55" s="1"/>
  <c r="K7" i="55"/>
  <c r="S27" i="55" s="1"/>
  <c r="N29" i="55" s="1"/>
  <c r="J7" i="55"/>
  <c r="Q27" i="55" s="1"/>
  <c r="P29" i="55" s="1"/>
  <c r="M6" i="55"/>
  <c r="V24" i="55" s="1"/>
  <c r="H32" i="55" s="1"/>
  <c r="L6" i="55"/>
  <c r="T24" i="55" s="1"/>
  <c r="K6" i="55"/>
  <c r="V23" i="55" s="1"/>
  <c r="H31" i="55" s="1"/>
  <c r="J6" i="55"/>
  <c r="T23" i="55" s="1"/>
  <c r="J31" i="55" s="1"/>
  <c r="M5" i="55"/>
  <c r="S26" i="55" s="1"/>
  <c r="K30" i="55" s="1"/>
  <c r="L5" i="55"/>
  <c r="Q26" i="55" s="1"/>
  <c r="K5" i="55"/>
  <c r="S25" i="55" s="1"/>
  <c r="K29" i="55" s="1"/>
  <c r="J5" i="55"/>
  <c r="Q25" i="55" s="1"/>
  <c r="M29" i="55" s="1"/>
  <c r="M4" i="55"/>
  <c r="V22" i="55" s="1"/>
  <c r="E32" i="55" s="1"/>
  <c r="L4" i="55"/>
  <c r="T22" i="55" s="1"/>
  <c r="K4" i="55"/>
  <c r="V21" i="55" s="1"/>
  <c r="E31" i="55" s="1"/>
  <c r="J4" i="55"/>
  <c r="T21" i="55" s="1"/>
  <c r="G31" i="55" s="1"/>
  <c r="M3" i="55"/>
  <c r="M22" i="55" s="1"/>
  <c r="E26" i="55" s="1"/>
  <c r="L3" i="55"/>
  <c r="K22" i="55" s="1"/>
  <c r="K3" i="55"/>
  <c r="M21" i="55" s="1"/>
  <c r="E25" i="55" s="1"/>
  <c r="J3" i="55"/>
  <c r="K21" i="55" s="1"/>
  <c r="G25" i="55" s="1"/>
  <c r="M2" i="55"/>
  <c r="P24" i="55" s="1"/>
  <c r="H28" i="55" s="1"/>
  <c r="L2" i="55"/>
  <c r="N24" i="55" s="1"/>
  <c r="K2" i="55"/>
  <c r="P23" i="55" s="1"/>
  <c r="H27" i="55" s="1"/>
  <c r="J2" i="55"/>
  <c r="N23" i="55" s="1"/>
  <c r="J27" i="55" s="1"/>
  <c r="A31" i="54"/>
  <c r="B12" i="54" s="1"/>
  <c r="A29" i="54"/>
  <c r="Q18" i="54" s="1"/>
  <c r="A27" i="54"/>
  <c r="B14" i="54" s="1"/>
  <c r="A25" i="54"/>
  <c r="F14" i="54" s="1"/>
  <c r="A23" i="54"/>
  <c r="B2" i="54" s="1"/>
  <c r="B1" i="62" s="1"/>
  <c r="A21" i="54"/>
  <c r="B3" i="54" s="1"/>
  <c r="B13" i="62" s="1"/>
  <c r="C19" i="62" s="1"/>
  <c r="A18" i="54"/>
  <c r="AK31" i="54"/>
  <c r="AJ29" i="54"/>
  <c r="AI27" i="54"/>
  <c r="AH25" i="54"/>
  <c r="AG23" i="54"/>
  <c r="AF21" i="54"/>
  <c r="M16" i="54"/>
  <c r="T30" i="54" s="1"/>
  <c r="L16" i="54"/>
  <c r="V30" i="54" s="1"/>
  <c r="Q32" i="54" s="1"/>
  <c r="K16" i="54"/>
  <c r="T29" i="54" s="1"/>
  <c r="S31" i="54" s="1"/>
  <c r="J16" i="54"/>
  <c r="V29" i="54" s="1"/>
  <c r="Q31" i="54" s="1"/>
  <c r="M15" i="54"/>
  <c r="H22" i="54" s="1"/>
  <c r="L15" i="54"/>
  <c r="J22" i="54" s="1"/>
  <c r="K15" i="54"/>
  <c r="H21" i="54" s="1"/>
  <c r="G23" i="54" s="1"/>
  <c r="J15" i="54"/>
  <c r="J21" i="54" s="1"/>
  <c r="E23" i="54" s="1"/>
  <c r="M14" i="54"/>
  <c r="N26" i="54" s="1"/>
  <c r="L14" i="54"/>
  <c r="P26" i="54" s="1"/>
  <c r="K28" i="54" s="1"/>
  <c r="K14" i="54"/>
  <c r="N25" i="54" s="1"/>
  <c r="M27" i="54" s="1"/>
  <c r="J14" i="54"/>
  <c r="P25" i="54" s="1"/>
  <c r="K27" i="54" s="1"/>
  <c r="M13" i="54"/>
  <c r="Q24" i="54" s="1"/>
  <c r="L13" i="54"/>
  <c r="S24" i="54" s="1"/>
  <c r="H30" i="54" s="1"/>
  <c r="K13" i="54"/>
  <c r="Q23" i="54" s="1"/>
  <c r="J29" i="54" s="1"/>
  <c r="J13" i="54"/>
  <c r="S23" i="54" s="1"/>
  <c r="H29" i="54" s="1"/>
  <c r="M12" i="54"/>
  <c r="T28" i="54" s="1"/>
  <c r="L12" i="54"/>
  <c r="V28" i="54" s="1"/>
  <c r="N32" i="54" s="1"/>
  <c r="K12" i="54"/>
  <c r="T27" i="54" s="1"/>
  <c r="P31" i="54" s="1"/>
  <c r="J12" i="54"/>
  <c r="V27" i="54" s="1"/>
  <c r="N31" i="54" s="1"/>
  <c r="M11" i="54"/>
  <c r="Q22" i="54" s="1"/>
  <c r="L11" i="54"/>
  <c r="S22" i="54" s="1"/>
  <c r="E30" i="54" s="1"/>
  <c r="K11" i="54"/>
  <c r="Q21" i="54" s="1"/>
  <c r="G29" i="54" s="1"/>
  <c r="J11" i="54"/>
  <c r="S21" i="54" s="1"/>
  <c r="E29" i="54" s="1"/>
  <c r="M10" i="54"/>
  <c r="V26" i="54" s="1"/>
  <c r="K32" i="54" s="1"/>
  <c r="L10" i="54"/>
  <c r="T26" i="54" s="1"/>
  <c r="K10" i="54"/>
  <c r="V25" i="54" s="1"/>
  <c r="K31" i="54" s="1"/>
  <c r="J10" i="54"/>
  <c r="T25" i="54" s="1"/>
  <c r="M31" i="54" s="1"/>
  <c r="M9" i="54"/>
  <c r="P22" i="54" s="1"/>
  <c r="E28" i="54" s="1"/>
  <c r="L9" i="54"/>
  <c r="N22" i="54" s="1"/>
  <c r="K9" i="54"/>
  <c r="P21" i="54" s="1"/>
  <c r="E27" i="54" s="1"/>
  <c r="J9" i="54"/>
  <c r="N21" i="54" s="1"/>
  <c r="G27" i="54" s="1"/>
  <c r="M8" i="54"/>
  <c r="K24" i="54" s="1"/>
  <c r="L8" i="54"/>
  <c r="M24" i="54" s="1"/>
  <c r="H26" i="54" s="1"/>
  <c r="K8" i="54"/>
  <c r="K23" i="54" s="1"/>
  <c r="J25" i="54" s="1"/>
  <c r="J8" i="54"/>
  <c r="M23" i="54" s="1"/>
  <c r="H25" i="54" s="1"/>
  <c r="M7" i="54"/>
  <c r="S28" i="54" s="1"/>
  <c r="N30" i="54" s="1"/>
  <c r="L7" i="54"/>
  <c r="Q28" i="54" s="1"/>
  <c r="K7" i="54"/>
  <c r="S27" i="54" s="1"/>
  <c r="N29" i="54" s="1"/>
  <c r="J7" i="54"/>
  <c r="Q27" i="54" s="1"/>
  <c r="P29" i="54" s="1"/>
  <c r="M6" i="54"/>
  <c r="V24" i="54" s="1"/>
  <c r="H32" i="54" s="1"/>
  <c r="L6" i="54"/>
  <c r="T24" i="54" s="1"/>
  <c r="J32" i="54" s="1"/>
  <c r="K6" i="54"/>
  <c r="V23" i="54" s="1"/>
  <c r="H31" i="54" s="1"/>
  <c r="J6" i="54"/>
  <c r="T23" i="54" s="1"/>
  <c r="J31" i="54" s="1"/>
  <c r="M5" i="54"/>
  <c r="S26" i="54" s="1"/>
  <c r="K30" i="54" s="1"/>
  <c r="L5" i="54"/>
  <c r="Q26" i="54" s="1"/>
  <c r="K5" i="54"/>
  <c r="S25" i="54" s="1"/>
  <c r="K29" i="54" s="1"/>
  <c r="J5" i="54"/>
  <c r="Q25" i="54" s="1"/>
  <c r="M29" i="54" s="1"/>
  <c r="M4" i="54"/>
  <c r="V22" i="54" s="1"/>
  <c r="E32" i="54" s="1"/>
  <c r="L4" i="54"/>
  <c r="T22" i="54" s="1"/>
  <c r="K4" i="54"/>
  <c r="V21" i="54" s="1"/>
  <c r="E31" i="54" s="1"/>
  <c r="J4" i="54"/>
  <c r="T21" i="54" s="1"/>
  <c r="G31" i="54" s="1"/>
  <c r="M3" i="54"/>
  <c r="M22" i="54" s="1"/>
  <c r="E26" i="54" s="1"/>
  <c r="L3" i="54"/>
  <c r="K22" i="54" s="1"/>
  <c r="K3" i="54"/>
  <c r="M21" i="54" s="1"/>
  <c r="E25" i="54" s="1"/>
  <c r="J3" i="54"/>
  <c r="K21" i="54" s="1"/>
  <c r="G25" i="54" s="1"/>
  <c r="M2" i="54"/>
  <c r="P24" i="54" s="1"/>
  <c r="H28" i="54" s="1"/>
  <c r="L2" i="54"/>
  <c r="N24" i="54" s="1"/>
  <c r="K2" i="54"/>
  <c r="P23" i="54" s="1"/>
  <c r="H27" i="54" s="1"/>
  <c r="J2" i="54"/>
  <c r="N23" i="54" s="1"/>
  <c r="J27" i="54" s="1"/>
  <c r="A31" i="53"/>
  <c r="F6" i="53" s="1"/>
  <c r="B50" i="61" s="1"/>
  <c r="A29" i="53"/>
  <c r="F5" i="53" s="1"/>
  <c r="B38" i="61" s="1"/>
  <c r="A27" i="53"/>
  <c r="B7" i="53" s="1"/>
  <c r="B61" i="61" s="1"/>
  <c r="A25" i="53"/>
  <c r="F14" i="53" s="1"/>
  <c r="B146" i="61" s="1"/>
  <c r="A23" i="53"/>
  <c r="H18" i="53" s="1"/>
  <c r="A21" i="53"/>
  <c r="B9" i="53" s="1"/>
  <c r="B85" i="61" s="1"/>
  <c r="A18" i="53"/>
  <c r="AK31" i="53"/>
  <c r="AJ29" i="53"/>
  <c r="AI27" i="53"/>
  <c r="AH25" i="53"/>
  <c r="AG23" i="53"/>
  <c r="AF21" i="53"/>
  <c r="M16" i="53"/>
  <c r="T30" i="53" s="1"/>
  <c r="S32" i="53" s="1"/>
  <c r="L16" i="53"/>
  <c r="V30" i="53" s="1"/>
  <c r="Q32" i="53" s="1"/>
  <c r="K16" i="53"/>
  <c r="T29" i="53" s="1"/>
  <c r="S31" i="53" s="1"/>
  <c r="J16" i="53"/>
  <c r="V29" i="53" s="1"/>
  <c r="Q31" i="53" s="1"/>
  <c r="M15" i="53"/>
  <c r="H22" i="53" s="1"/>
  <c r="L15" i="53"/>
  <c r="J22" i="53" s="1"/>
  <c r="K15" i="53"/>
  <c r="H21" i="53" s="1"/>
  <c r="G23" i="53" s="1"/>
  <c r="J15" i="53"/>
  <c r="J21" i="53" s="1"/>
  <c r="M14" i="53"/>
  <c r="N26" i="53" s="1"/>
  <c r="M28" i="53" s="1"/>
  <c r="L14" i="53"/>
  <c r="P26" i="53" s="1"/>
  <c r="K28" i="53" s="1"/>
  <c r="K14" i="53"/>
  <c r="N25" i="53" s="1"/>
  <c r="M27" i="53" s="1"/>
  <c r="J14" i="53"/>
  <c r="P25" i="53" s="1"/>
  <c r="K27" i="53" s="1"/>
  <c r="M13" i="53"/>
  <c r="Q24" i="53" s="1"/>
  <c r="L13" i="53"/>
  <c r="S24" i="53" s="1"/>
  <c r="H30" i="53" s="1"/>
  <c r="K13" i="53"/>
  <c r="Q23" i="53" s="1"/>
  <c r="J29" i="53" s="1"/>
  <c r="J13" i="53"/>
  <c r="S23" i="53" s="1"/>
  <c r="H29" i="53" s="1"/>
  <c r="M12" i="53"/>
  <c r="T28" i="53" s="1"/>
  <c r="L12" i="53"/>
  <c r="V28" i="53" s="1"/>
  <c r="N32" i="53" s="1"/>
  <c r="K12" i="53"/>
  <c r="T27" i="53" s="1"/>
  <c r="P31" i="53" s="1"/>
  <c r="J12" i="53"/>
  <c r="V27" i="53" s="1"/>
  <c r="N31" i="53" s="1"/>
  <c r="M11" i="53"/>
  <c r="Q22" i="53" s="1"/>
  <c r="G30" i="53" s="1"/>
  <c r="L11" i="53"/>
  <c r="S22" i="53" s="1"/>
  <c r="K11" i="53"/>
  <c r="Q21" i="53" s="1"/>
  <c r="G29" i="53" s="1"/>
  <c r="J11" i="53"/>
  <c r="S21" i="53" s="1"/>
  <c r="E29" i="53" s="1"/>
  <c r="M10" i="53"/>
  <c r="V26" i="53" s="1"/>
  <c r="K32" i="53" s="1"/>
  <c r="L10" i="53"/>
  <c r="T26" i="53" s="1"/>
  <c r="K10" i="53"/>
  <c r="V25" i="53" s="1"/>
  <c r="K31" i="53" s="1"/>
  <c r="J10" i="53"/>
  <c r="T25" i="53" s="1"/>
  <c r="M31" i="53" s="1"/>
  <c r="M9" i="53"/>
  <c r="P22" i="53" s="1"/>
  <c r="E28" i="53" s="1"/>
  <c r="L9" i="53"/>
  <c r="N22" i="53" s="1"/>
  <c r="G28" i="53" s="1"/>
  <c r="K9" i="53"/>
  <c r="P21" i="53" s="1"/>
  <c r="E27" i="53" s="1"/>
  <c r="J9" i="53"/>
  <c r="N21" i="53" s="1"/>
  <c r="G27" i="53" s="1"/>
  <c r="M8" i="53"/>
  <c r="K24" i="53" s="1"/>
  <c r="L8" i="53"/>
  <c r="M24" i="53" s="1"/>
  <c r="H26" i="53" s="1"/>
  <c r="K8" i="53"/>
  <c r="K23" i="53" s="1"/>
  <c r="J25" i="53" s="1"/>
  <c r="J8" i="53"/>
  <c r="M23" i="53" s="1"/>
  <c r="H25" i="53" s="1"/>
  <c r="M7" i="53"/>
  <c r="S28" i="53" s="1"/>
  <c r="N30" i="53" s="1"/>
  <c r="L7" i="53"/>
  <c r="Q28" i="53" s="1"/>
  <c r="K7" i="53"/>
  <c r="S27" i="53" s="1"/>
  <c r="N29" i="53" s="1"/>
  <c r="J7" i="53"/>
  <c r="Q27" i="53" s="1"/>
  <c r="P29" i="53" s="1"/>
  <c r="M6" i="53"/>
  <c r="V24" i="53" s="1"/>
  <c r="H32" i="53" s="1"/>
  <c r="L6" i="53"/>
  <c r="T24" i="53" s="1"/>
  <c r="K6" i="53"/>
  <c r="V23" i="53" s="1"/>
  <c r="H31" i="53" s="1"/>
  <c r="J6" i="53"/>
  <c r="T23" i="53" s="1"/>
  <c r="J31" i="53" s="1"/>
  <c r="M5" i="53"/>
  <c r="S26" i="53" s="1"/>
  <c r="L5" i="53"/>
  <c r="Q26" i="53" s="1"/>
  <c r="M30" i="53" s="1"/>
  <c r="K5" i="53"/>
  <c r="S25" i="53" s="1"/>
  <c r="K29" i="53" s="1"/>
  <c r="J5" i="53"/>
  <c r="Q25" i="53" s="1"/>
  <c r="M29" i="53" s="1"/>
  <c r="M4" i="53"/>
  <c r="V22" i="53" s="1"/>
  <c r="E32" i="53" s="1"/>
  <c r="L4" i="53"/>
  <c r="T22" i="53" s="1"/>
  <c r="K4" i="53"/>
  <c r="V21" i="53" s="1"/>
  <c r="E31" i="53" s="1"/>
  <c r="J4" i="53"/>
  <c r="T21" i="53" s="1"/>
  <c r="G31" i="53" s="1"/>
  <c r="M3" i="53"/>
  <c r="M22" i="53" s="1"/>
  <c r="E26" i="53" s="1"/>
  <c r="L3" i="53"/>
  <c r="K22" i="53" s="1"/>
  <c r="K3" i="53"/>
  <c r="M21" i="53" s="1"/>
  <c r="E25" i="53" s="1"/>
  <c r="J3" i="53"/>
  <c r="K21" i="53" s="1"/>
  <c r="G25" i="53" s="1"/>
  <c r="M2" i="53"/>
  <c r="P24" i="53" s="1"/>
  <c r="H28" i="53" s="1"/>
  <c r="L2" i="53"/>
  <c r="N24" i="53" s="1"/>
  <c r="K2" i="53"/>
  <c r="P23" i="53" s="1"/>
  <c r="H27" i="53" s="1"/>
  <c r="J2" i="53"/>
  <c r="N23" i="53" s="1"/>
  <c r="J27" i="53" s="1"/>
  <c r="AK31" i="52"/>
  <c r="AJ29" i="52"/>
  <c r="AI27" i="52"/>
  <c r="AH25" i="52"/>
  <c r="AG23" i="52"/>
  <c r="AF21" i="52"/>
  <c r="M16" i="52"/>
  <c r="T30" i="52" s="1"/>
  <c r="L16" i="52"/>
  <c r="V30" i="52" s="1"/>
  <c r="Q32" i="52" s="1"/>
  <c r="M15" i="52"/>
  <c r="H22" i="52" s="1"/>
  <c r="L15" i="52"/>
  <c r="J22" i="52" s="1"/>
  <c r="E24" i="52" s="1"/>
  <c r="M14" i="52"/>
  <c r="N26" i="52" s="1"/>
  <c r="M28" i="52" s="1"/>
  <c r="L14" i="52"/>
  <c r="P26" i="52" s="1"/>
  <c r="M13" i="52"/>
  <c r="Q24" i="52" s="1"/>
  <c r="J30" i="52" s="1"/>
  <c r="L13" i="52"/>
  <c r="S24" i="52" s="1"/>
  <c r="H30" i="52" s="1"/>
  <c r="M12" i="52"/>
  <c r="T28" i="52" s="1"/>
  <c r="P32" i="52" s="1"/>
  <c r="L12" i="52"/>
  <c r="V28" i="52" s="1"/>
  <c r="N32" i="52" s="1"/>
  <c r="M11" i="52"/>
  <c r="Q22" i="52" s="1"/>
  <c r="L11" i="52"/>
  <c r="S22" i="52" s="1"/>
  <c r="E30" i="52" s="1"/>
  <c r="M10" i="52"/>
  <c r="V26" i="52" s="1"/>
  <c r="K32" i="52" s="1"/>
  <c r="L10" i="52"/>
  <c r="T26" i="52" s="1"/>
  <c r="M9" i="52"/>
  <c r="P22" i="52" s="1"/>
  <c r="L9" i="52"/>
  <c r="N22" i="52" s="1"/>
  <c r="M8" i="52"/>
  <c r="K24" i="52" s="1"/>
  <c r="J26" i="52" s="1"/>
  <c r="L8" i="52"/>
  <c r="M24" i="52" s="1"/>
  <c r="H26" i="52" s="1"/>
  <c r="M7" i="52"/>
  <c r="S28" i="52" s="1"/>
  <c r="N30" i="52" s="1"/>
  <c r="L7" i="52"/>
  <c r="Q28" i="52" s="1"/>
  <c r="M6" i="52"/>
  <c r="V24" i="52" s="1"/>
  <c r="H32" i="52" s="1"/>
  <c r="L6" i="52"/>
  <c r="T24" i="52" s="1"/>
  <c r="M5" i="52"/>
  <c r="S26" i="52" s="1"/>
  <c r="K30" i="52" s="1"/>
  <c r="L5" i="52"/>
  <c r="Q26" i="52" s="1"/>
  <c r="M4" i="52"/>
  <c r="V22" i="52" s="1"/>
  <c r="E32" i="52" s="1"/>
  <c r="L4" i="52"/>
  <c r="T22" i="52" s="1"/>
  <c r="M3" i="52"/>
  <c r="M22" i="52" s="1"/>
  <c r="L3" i="52"/>
  <c r="K22" i="52" s="1"/>
  <c r="G26" i="52" s="1"/>
  <c r="A31" i="52"/>
  <c r="T18" i="52" s="1"/>
  <c r="A29" i="52"/>
  <c r="Q18" i="52" s="1"/>
  <c r="A27" i="52"/>
  <c r="N18" i="52" s="1"/>
  <c r="A25" i="52"/>
  <c r="K18" i="52" s="1"/>
  <c r="A23" i="52"/>
  <c r="H18" i="52" s="1"/>
  <c r="A21" i="52"/>
  <c r="E18" i="52" s="1"/>
  <c r="K16" i="52"/>
  <c r="T29" i="52" s="1"/>
  <c r="S31" i="52" s="1"/>
  <c r="K15" i="52"/>
  <c r="H21" i="52" s="1"/>
  <c r="G23" i="52" s="1"/>
  <c r="K14" i="52"/>
  <c r="N25" i="52" s="1"/>
  <c r="M27" i="52" s="1"/>
  <c r="K13" i="52"/>
  <c r="Q23" i="52" s="1"/>
  <c r="J29" i="52" s="1"/>
  <c r="K12" i="52"/>
  <c r="T27" i="52" s="1"/>
  <c r="P31" i="52" s="1"/>
  <c r="K11" i="52"/>
  <c r="Q21" i="52" s="1"/>
  <c r="G29" i="52" s="1"/>
  <c r="K10" i="52"/>
  <c r="V25" i="52" s="1"/>
  <c r="K31" i="52" s="1"/>
  <c r="K9" i="52"/>
  <c r="P21" i="52" s="1"/>
  <c r="K8" i="52"/>
  <c r="K23" i="52" s="1"/>
  <c r="J25" i="52" s="1"/>
  <c r="K7" i="52"/>
  <c r="S27" i="52" s="1"/>
  <c r="N29" i="52" s="1"/>
  <c r="K6" i="52"/>
  <c r="V23" i="52" s="1"/>
  <c r="H31" i="52" s="1"/>
  <c r="K5" i="52"/>
  <c r="S25" i="52" s="1"/>
  <c r="K29" i="52" s="1"/>
  <c r="K4" i="52"/>
  <c r="V21" i="52" s="1"/>
  <c r="E31" i="52" s="1"/>
  <c r="K3" i="52"/>
  <c r="M21" i="52" s="1"/>
  <c r="E25" i="52" s="1"/>
  <c r="K2" i="52"/>
  <c r="P23" i="52" s="1"/>
  <c r="H27" i="52" s="1"/>
  <c r="J16" i="52"/>
  <c r="V29" i="52" s="1"/>
  <c r="Q31" i="52" s="1"/>
  <c r="J15" i="52"/>
  <c r="J21" i="52" s="1"/>
  <c r="E23" i="52" s="1"/>
  <c r="J14" i="52"/>
  <c r="P25" i="52" s="1"/>
  <c r="K27" i="52" s="1"/>
  <c r="J13" i="52"/>
  <c r="S23" i="52" s="1"/>
  <c r="H29" i="52" s="1"/>
  <c r="J12" i="52"/>
  <c r="V27" i="52" s="1"/>
  <c r="N31" i="52" s="1"/>
  <c r="J11" i="52"/>
  <c r="S21" i="52" s="1"/>
  <c r="E29" i="52" s="1"/>
  <c r="J10" i="52"/>
  <c r="T25" i="52" s="1"/>
  <c r="M31" i="52" s="1"/>
  <c r="J9" i="52"/>
  <c r="N21" i="52" s="1"/>
  <c r="J8" i="52"/>
  <c r="M23" i="52" s="1"/>
  <c r="H25" i="52" s="1"/>
  <c r="J7" i="52"/>
  <c r="Q27" i="52" s="1"/>
  <c r="P29" i="52" s="1"/>
  <c r="J6" i="52"/>
  <c r="T23" i="52" s="1"/>
  <c r="J31" i="52" s="1"/>
  <c r="J5" i="52"/>
  <c r="Q25" i="52" s="1"/>
  <c r="M29" i="52" s="1"/>
  <c r="J4" i="52"/>
  <c r="T21" i="52" s="1"/>
  <c r="G31" i="52" s="1"/>
  <c r="J3" i="52"/>
  <c r="K21" i="52" s="1"/>
  <c r="G25" i="52" s="1"/>
  <c r="J2" i="52"/>
  <c r="N23" i="52" s="1"/>
  <c r="J27" i="52" s="1"/>
  <c r="M2" i="52"/>
  <c r="P24" i="52" s="1"/>
  <c r="H28" i="52" s="1"/>
  <c r="L2" i="52"/>
  <c r="N24" i="52" s="1"/>
  <c r="Y10" i="50"/>
  <c r="Y9" i="50"/>
  <c r="Y8" i="50"/>
  <c r="Y7" i="50"/>
  <c r="Y6" i="50"/>
  <c r="Y5" i="50"/>
  <c r="Y4" i="50"/>
  <c r="V11" i="50"/>
  <c r="W10" i="50"/>
  <c r="V10" i="50"/>
  <c r="W9" i="50"/>
  <c r="V9" i="50"/>
  <c r="W8" i="50"/>
  <c r="V8" i="50"/>
  <c r="W7" i="50"/>
  <c r="V7" i="50"/>
  <c r="W6" i="50"/>
  <c r="V6" i="50"/>
  <c r="W5" i="50"/>
  <c r="V5" i="50"/>
  <c r="W4" i="50"/>
  <c r="V4" i="50"/>
  <c r="T11" i="50"/>
  <c r="T10" i="50"/>
  <c r="T9" i="50"/>
  <c r="T8" i="50"/>
  <c r="T7" i="50"/>
  <c r="T6" i="50"/>
  <c r="T5" i="50"/>
  <c r="S10" i="50"/>
  <c r="S9" i="50"/>
  <c r="S8" i="50"/>
  <c r="S7" i="50"/>
  <c r="S6" i="50"/>
  <c r="S5" i="50"/>
  <c r="S4" i="50"/>
  <c r="P11" i="50"/>
  <c r="Q10" i="50"/>
  <c r="P10" i="50"/>
  <c r="Q9" i="50"/>
  <c r="P9" i="50"/>
  <c r="Q8" i="50"/>
  <c r="P8" i="50"/>
  <c r="Q7" i="50"/>
  <c r="P7" i="50"/>
  <c r="Q6" i="50"/>
  <c r="P6" i="50"/>
  <c r="Q5" i="50"/>
  <c r="P5" i="50"/>
  <c r="Q4" i="50"/>
  <c r="P4" i="50"/>
  <c r="N11" i="50"/>
  <c r="N10" i="50"/>
  <c r="N9" i="50"/>
  <c r="N8" i="50"/>
  <c r="N7" i="50"/>
  <c r="N6" i="50"/>
  <c r="N5" i="50"/>
  <c r="T4" i="50"/>
  <c r="N4" i="50"/>
  <c r="Z2" i="50"/>
  <c r="T2" i="50"/>
  <c r="N2" i="50"/>
  <c r="A18" i="52" s="1"/>
  <c r="W13" i="50"/>
  <c r="F6" i="58" l="1"/>
  <c r="B4" i="59"/>
  <c r="B25" i="66" s="1"/>
  <c r="B28" i="66" s="1"/>
  <c r="B3" i="59"/>
  <c r="B13" i="66" s="1"/>
  <c r="F15" i="59"/>
  <c r="F11" i="59"/>
  <c r="B9" i="59"/>
  <c r="N18" i="60"/>
  <c r="B7" i="60"/>
  <c r="B14" i="60"/>
  <c r="F12" i="60"/>
  <c r="F2" i="60"/>
  <c r="B2" i="65" s="1"/>
  <c r="F9" i="60"/>
  <c r="H18" i="59"/>
  <c r="B6" i="59"/>
  <c r="B2" i="59"/>
  <c r="B15" i="59"/>
  <c r="F8" i="59"/>
  <c r="F13" i="59"/>
  <c r="B16" i="59"/>
  <c r="B12" i="59"/>
  <c r="F4" i="59"/>
  <c r="F10" i="59"/>
  <c r="F6" i="59"/>
  <c r="B9" i="60"/>
  <c r="B3" i="60"/>
  <c r="B13" i="65" s="1"/>
  <c r="V20" i="65" s="1"/>
  <c r="B4" i="60"/>
  <c r="F15" i="60"/>
  <c r="F11" i="60"/>
  <c r="B13" i="60"/>
  <c r="B11" i="60"/>
  <c r="F5" i="60"/>
  <c r="B38" i="65" s="1"/>
  <c r="F16" i="60"/>
  <c r="F7" i="60"/>
  <c r="B11" i="59"/>
  <c r="F16" i="59"/>
  <c r="F7" i="59"/>
  <c r="F5" i="59"/>
  <c r="B38" i="66" s="1"/>
  <c r="B13" i="59"/>
  <c r="K18" i="59"/>
  <c r="B10" i="59"/>
  <c r="B8" i="59"/>
  <c r="F3" i="59"/>
  <c r="B5" i="59"/>
  <c r="F14" i="59"/>
  <c r="B15" i="60"/>
  <c r="F8" i="60"/>
  <c r="B6" i="60"/>
  <c r="B2" i="60"/>
  <c r="B1" i="65" s="1"/>
  <c r="F13" i="60"/>
  <c r="F10" i="60"/>
  <c r="F6" i="60"/>
  <c r="F4" i="60"/>
  <c r="B26" i="65" s="1"/>
  <c r="V34" i="65" s="1"/>
  <c r="B16" i="60"/>
  <c r="B12" i="60"/>
  <c r="N18" i="59"/>
  <c r="B14" i="59"/>
  <c r="B7" i="59"/>
  <c r="F12" i="59"/>
  <c r="F9" i="59"/>
  <c r="F2" i="59"/>
  <c r="B2" i="66" s="1"/>
  <c r="B5" i="66" s="1"/>
  <c r="K18" i="60"/>
  <c r="B5" i="60"/>
  <c r="B10" i="60"/>
  <c r="F14" i="60"/>
  <c r="B8" i="60"/>
  <c r="F3" i="60"/>
  <c r="B64" i="71"/>
  <c r="V68" i="71"/>
  <c r="C67" i="71"/>
  <c r="B74" i="71"/>
  <c r="Q92" i="71"/>
  <c r="B73" i="71"/>
  <c r="B65" i="71"/>
  <c r="V70" i="71"/>
  <c r="H67" i="71"/>
  <c r="F15" i="57"/>
  <c r="B8" i="56"/>
  <c r="Q18" i="60"/>
  <c r="AJ31" i="58"/>
  <c r="B10" i="57"/>
  <c r="E18" i="54"/>
  <c r="B12" i="58"/>
  <c r="F4" i="58"/>
  <c r="B26" i="67" s="1"/>
  <c r="H31" i="67" s="1"/>
  <c r="B4" i="53"/>
  <c r="B25" i="61" s="1"/>
  <c r="C31" i="61" s="1"/>
  <c r="B26" i="66"/>
  <c r="V34" i="66" s="1"/>
  <c r="F3" i="57"/>
  <c r="B14" i="68" s="1"/>
  <c r="V22" i="68" s="1"/>
  <c r="K18" i="57"/>
  <c r="B8" i="57"/>
  <c r="F9" i="54"/>
  <c r="F6" i="55"/>
  <c r="B4" i="58"/>
  <c r="B25" i="67" s="1"/>
  <c r="V32" i="67" s="1"/>
  <c r="B3" i="58"/>
  <c r="B13" i="67" s="1"/>
  <c r="B16" i="67" s="1"/>
  <c r="B9" i="58"/>
  <c r="F5" i="57"/>
  <c r="B38" i="68" s="1"/>
  <c r="F16" i="57"/>
  <c r="B5" i="57"/>
  <c r="B37" i="68" s="1"/>
  <c r="B9" i="57"/>
  <c r="E18" i="57"/>
  <c r="B12" i="55"/>
  <c r="T18" i="55"/>
  <c r="F7" i="53"/>
  <c r="B62" i="61" s="1"/>
  <c r="V70" i="61" s="1"/>
  <c r="F10" i="53"/>
  <c r="B98" i="61" s="1"/>
  <c r="V106" i="61" s="1"/>
  <c r="E18" i="53"/>
  <c r="Q18" i="53"/>
  <c r="F10" i="56"/>
  <c r="B12" i="56"/>
  <c r="F6" i="56"/>
  <c r="T18" i="56"/>
  <c r="B8" i="55"/>
  <c r="F10" i="54"/>
  <c r="F4" i="54"/>
  <c r="B26" i="62" s="1"/>
  <c r="H31" i="62" s="1"/>
  <c r="B10" i="54"/>
  <c r="F8" i="54"/>
  <c r="F13" i="54"/>
  <c r="B15" i="54"/>
  <c r="B25" i="65"/>
  <c r="B28" i="65" s="1"/>
  <c r="B13" i="58"/>
  <c r="F7" i="55"/>
  <c r="F4" i="55"/>
  <c r="B26" i="64" s="1"/>
  <c r="H31" i="64" s="1"/>
  <c r="B16" i="55"/>
  <c r="B13" i="55"/>
  <c r="F5" i="55"/>
  <c r="B38" i="64" s="1"/>
  <c r="Q18" i="55"/>
  <c r="B9" i="54"/>
  <c r="F11" i="54"/>
  <c r="F15" i="54"/>
  <c r="B13" i="54"/>
  <c r="B16" i="54"/>
  <c r="F14" i="58"/>
  <c r="B8" i="58"/>
  <c r="B12" i="57"/>
  <c r="F4" i="57"/>
  <c r="B26" i="68" s="1"/>
  <c r="V34" i="68" s="1"/>
  <c r="B16" i="57"/>
  <c r="T18" i="57"/>
  <c r="B2" i="52"/>
  <c r="B1" i="69" s="1"/>
  <c r="V8" i="69" s="1"/>
  <c r="B15" i="52"/>
  <c r="B3" i="52"/>
  <c r="B13" i="69" s="1"/>
  <c r="C19" i="69" s="1"/>
  <c r="F8" i="52"/>
  <c r="B4" i="52"/>
  <c r="B25" i="69" s="1"/>
  <c r="C31" i="69" s="1"/>
  <c r="F13" i="52"/>
  <c r="B7" i="52"/>
  <c r="F16" i="52"/>
  <c r="AK21" i="52"/>
  <c r="AG29" i="52"/>
  <c r="AH29" i="56"/>
  <c r="Y23" i="54"/>
  <c r="Y31" i="53"/>
  <c r="B11" i="53"/>
  <c r="B109" i="61" s="1"/>
  <c r="C115" i="61" s="1"/>
  <c r="M30" i="58"/>
  <c r="AH29" i="58" s="1"/>
  <c r="AJ25" i="58"/>
  <c r="H151" i="61"/>
  <c r="V154" i="61"/>
  <c r="B149" i="61"/>
  <c r="B6" i="52"/>
  <c r="B14" i="52"/>
  <c r="F7" i="52"/>
  <c r="F15" i="52"/>
  <c r="B12" i="53"/>
  <c r="B121" i="61" s="1"/>
  <c r="F6" i="54"/>
  <c r="W25" i="56"/>
  <c r="B16" i="56"/>
  <c r="B4" i="57"/>
  <c r="B25" i="68" s="1"/>
  <c r="F3" i="58"/>
  <c r="B14" i="67" s="1"/>
  <c r="B5" i="67"/>
  <c r="H7" i="67"/>
  <c r="V10" i="67"/>
  <c r="T18" i="59"/>
  <c r="O177" i="65"/>
  <c r="O81" i="65"/>
  <c r="O141" i="65"/>
  <c r="O45" i="65"/>
  <c r="O105" i="65"/>
  <c r="O9" i="65"/>
  <c r="O165" i="65"/>
  <c r="O69" i="65"/>
  <c r="O129" i="65"/>
  <c r="O33" i="65"/>
  <c r="O93" i="65"/>
  <c r="O153" i="65"/>
  <c r="O57" i="65"/>
  <c r="O117" i="65"/>
  <c r="O21" i="65"/>
  <c r="V20" i="62"/>
  <c r="O117" i="64"/>
  <c r="O21" i="64"/>
  <c r="O177" i="64"/>
  <c r="O81" i="64"/>
  <c r="O141" i="64"/>
  <c r="O45" i="64"/>
  <c r="O105" i="64"/>
  <c r="O9" i="64"/>
  <c r="O165" i="64"/>
  <c r="O69" i="64"/>
  <c r="O129" i="64"/>
  <c r="O33" i="64"/>
  <c r="O93" i="64"/>
  <c r="O153" i="64"/>
  <c r="O57" i="64"/>
  <c r="B5" i="68"/>
  <c r="V10" i="68"/>
  <c r="H7" i="68"/>
  <c r="B16" i="62"/>
  <c r="W27" i="54"/>
  <c r="B8" i="52"/>
  <c r="B16" i="52"/>
  <c r="F9" i="52"/>
  <c r="V68" i="61"/>
  <c r="C67" i="61"/>
  <c r="B64" i="61"/>
  <c r="B5" i="54"/>
  <c r="B37" i="62" s="1"/>
  <c r="B11" i="54"/>
  <c r="H18" i="54"/>
  <c r="W27" i="55"/>
  <c r="B11" i="55"/>
  <c r="B14" i="56"/>
  <c r="O129" i="63"/>
  <c r="O33" i="63"/>
  <c r="O93" i="63"/>
  <c r="O153" i="63"/>
  <c r="O57" i="63"/>
  <c r="O117" i="63"/>
  <c r="O21" i="63"/>
  <c r="O177" i="63"/>
  <c r="O81" i="63"/>
  <c r="O141" i="63"/>
  <c r="O45" i="63"/>
  <c r="O105" i="63"/>
  <c r="O9" i="63"/>
  <c r="O165" i="63"/>
  <c r="O69" i="63"/>
  <c r="O165" i="66"/>
  <c r="O69" i="66"/>
  <c r="O129" i="66"/>
  <c r="O33" i="66"/>
  <c r="O93" i="66"/>
  <c r="O153" i="66"/>
  <c r="O57" i="66"/>
  <c r="O117" i="66"/>
  <c r="O21" i="66"/>
  <c r="O177" i="66"/>
  <c r="O81" i="66"/>
  <c r="O141" i="66"/>
  <c r="O45" i="66"/>
  <c r="O105" i="66"/>
  <c r="O9" i="66"/>
  <c r="W29" i="60"/>
  <c r="Q56" i="68"/>
  <c r="W27" i="53"/>
  <c r="O153" i="62"/>
  <c r="O57" i="62"/>
  <c r="O117" i="62"/>
  <c r="O21" i="62"/>
  <c r="O177" i="62"/>
  <c r="O81" i="62"/>
  <c r="O141" i="62"/>
  <c r="O45" i="62"/>
  <c r="O105" i="62"/>
  <c r="O9" i="62"/>
  <c r="O165" i="62"/>
  <c r="O69" i="62"/>
  <c r="O129" i="62"/>
  <c r="O33" i="62"/>
  <c r="O93" i="62"/>
  <c r="B9" i="52"/>
  <c r="F2" i="52"/>
  <c r="B2" i="69" s="1"/>
  <c r="F10" i="52"/>
  <c r="F11" i="53"/>
  <c r="B110" i="61" s="1"/>
  <c r="AJ31" i="53"/>
  <c r="B41" i="61"/>
  <c r="H43" i="61"/>
  <c r="V46" i="61"/>
  <c r="F5" i="54"/>
  <c r="B38" i="62" s="1"/>
  <c r="N18" i="54"/>
  <c r="C7" i="62"/>
  <c r="B4" i="62"/>
  <c r="V8" i="62"/>
  <c r="AH27" i="55"/>
  <c r="W27" i="56"/>
  <c r="AJ31" i="56"/>
  <c r="AH29" i="57"/>
  <c r="B5" i="58"/>
  <c r="B37" i="67" s="1"/>
  <c r="B10" i="58"/>
  <c r="Y31" i="60"/>
  <c r="B10" i="52"/>
  <c r="F3" i="52"/>
  <c r="B14" i="69" s="1"/>
  <c r="F11" i="52"/>
  <c r="H55" i="61"/>
  <c r="V58" i="61"/>
  <c r="B53" i="61"/>
  <c r="AG31" i="54"/>
  <c r="Y29" i="56"/>
  <c r="O153" i="67"/>
  <c r="O57" i="67"/>
  <c r="O117" i="67"/>
  <c r="O21" i="67"/>
  <c r="O177" i="67"/>
  <c r="O81" i="67"/>
  <c r="O141" i="67"/>
  <c r="O45" i="67"/>
  <c r="O105" i="67"/>
  <c r="O9" i="67"/>
  <c r="O165" i="67"/>
  <c r="O69" i="67"/>
  <c r="O129" i="67"/>
  <c r="O33" i="67"/>
  <c r="O93" i="67"/>
  <c r="AJ31" i="60"/>
  <c r="B11" i="52"/>
  <c r="F4" i="52"/>
  <c r="B26" i="69" s="1"/>
  <c r="B29" i="69" s="1"/>
  <c r="F12" i="52"/>
  <c r="Y29" i="53"/>
  <c r="W25" i="55"/>
  <c r="W31" i="56"/>
  <c r="AJ31" i="57"/>
  <c r="O141" i="68"/>
  <c r="O45" i="68"/>
  <c r="O105" i="68"/>
  <c r="O9" i="68"/>
  <c r="O165" i="68"/>
  <c r="O69" i="68"/>
  <c r="O129" i="68"/>
  <c r="O33" i="68"/>
  <c r="O93" i="68"/>
  <c r="O153" i="68"/>
  <c r="O57" i="68"/>
  <c r="O117" i="68"/>
  <c r="O21" i="68"/>
  <c r="O177" i="68"/>
  <c r="O81" i="68"/>
  <c r="Y22" i="52"/>
  <c r="B12" i="52"/>
  <c r="F5" i="52"/>
  <c r="B38" i="69" s="1"/>
  <c r="O153" i="61"/>
  <c r="O57" i="61"/>
  <c r="O9" i="61"/>
  <c r="O141" i="61"/>
  <c r="O45" i="61"/>
  <c r="O129" i="61"/>
  <c r="O33" i="61"/>
  <c r="O21" i="61"/>
  <c r="O117" i="61"/>
  <c r="O105" i="61"/>
  <c r="O93" i="61"/>
  <c r="O177" i="61"/>
  <c r="O81" i="61"/>
  <c r="O165" i="61"/>
  <c r="O69" i="61"/>
  <c r="Y31" i="54"/>
  <c r="C19" i="68"/>
  <c r="B16" i="68"/>
  <c r="V20" i="68"/>
  <c r="AH29" i="60"/>
  <c r="Y27" i="53"/>
  <c r="B5" i="52"/>
  <c r="B37" i="69" s="1"/>
  <c r="B13" i="52"/>
  <c r="F6" i="52"/>
  <c r="F14" i="52"/>
  <c r="W25" i="53"/>
  <c r="B5" i="53"/>
  <c r="B37" i="61" s="1"/>
  <c r="V92" i="61"/>
  <c r="B88" i="61"/>
  <c r="C91" i="61"/>
  <c r="Y31" i="58"/>
  <c r="O129" i="69"/>
  <c r="O33" i="69"/>
  <c r="O69" i="69"/>
  <c r="O93" i="69"/>
  <c r="O153" i="69"/>
  <c r="O57" i="69"/>
  <c r="O117" i="69"/>
  <c r="O21" i="69"/>
  <c r="O177" i="69"/>
  <c r="O81" i="69"/>
  <c r="O165" i="69"/>
  <c r="O141" i="69"/>
  <c r="O45" i="69"/>
  <c r="O105" i="69"/>
  <c r="O9" i="69"/>
  <c r="Q56" i="69"/>
  <c r="Q56" i="67"/>
  <c r="Q56" i="66"/>
  <c r="Q56" i="65"/>
  <c r="Q56" i="64"/>
  <c r="Q56" i="63"/>
  <c r="V34" i="63"/>
  <c r="H31" i="63"/>
  <c r="B29" i="63"/>
  <c r="Q56" i="62"/>
  <c r="T18" i="60"/>
  <c r="B37" i="65"/>
  <c r="W28" i="60"/>
  <c r="AF27" i="60"/>
  <c r="W26" i="60"/>
  <c r="W22" i="60"/>
  <c r="AB21" i="60"/>
  <c r="Y24" i="60"/>
  <c r="AG21" i="60"/>
  <c r="AK25" i="60"/>
  <c r="AH31" i="60"/>
  <c r="AI25" i="60"/>
  <c r="AI23" i="60"/>
  <c r="AG27" i="60"/>
  <c r="AJ27" i="60"/>
  <c r="AI29" i="60"/>
  <c r="Y25" i="60"/>
  <c r="AJ23" i="60"/>
  <c r="AG29" i="60"/>
  <c r="W31" i="60"/>
  <c r="Y29" i="60"/>
  <c r="Y27" i="60"/>
  <c r="AG25" i="60"/>
  <c r="AH23" i="60"/>
  <c r="AG31" i="60"/>
  <c r="AK23" i="60"/>
  <c r="W23" i="60"/>
  <c r="Y21" i="60"/>
  <c r="AK21" i="60"/>
  <c r="AJ21" i="60"/>
  <c r="W27" i="60"/>
  <c r="W25" i="60"/>
  <c r="W21" i="60"/>
  <c r="Y23" i="60"/>
  <c r="AK27" i="60"/>
  <c r="W32" i="60"/>
  <c r="AF31" i="60"/>
  <c r="AH21" i="60"/>
  <c r="Y22" i="60"/>
  <c r="E18" i="60"/>
  <c r="AK29" i="60"/>
  <c r="AI21" i="60"/>
  <c r="AJ25" i="60"/>
  <c r="B14" i="65"/>
  <c r="H18" i="60"/>
  <c r="AG31" i="59"/>
  <c r="W30" i="59"/>
  <c r="AJ23" i="59"/>
  <c r="AJ25" i="59"/>
  <c r="B37" i="66"/>
  <c r="Q18" i="59"/>
  <c r="B14" i="66"/>
  <c r="E18" i="59"/>
  <c r="B1" i="66"/>
  <c r="AG25" i="59"/>
  <c r="AH21" i="59"/>
  <c r="AJ27" i="59"/>
  <c r="AI29" i="59"/>
  <c r="AF27" i="59"/>
  <c r="AI21" i="59"/>
  <c r="AK23" i="59"/>
  <c r="N18" i="58"/>
  <c r="B16" i="58"/>
  <c r="F10" i="58"/>
  <c r="B7" i="58"/>
  <c r="F9" i="58"/>
  <c r="F12" i="58"/>
  <c r="B14" i="58"/>
  <c r="E18" i="58"/>
  <c r="F15" i="58"/>
  <c r="F10" i="57"/>
  <c r="B11" i="57"/>
  <c r="Q18" i="57"/>
  <c r="B13" i="57"/>
  <c r="F11" i="57"/>
  <c r="E30" i="58"/>
  <c r="AJ21" i="58"/>
  <c r="M28" i="58"/>
  <c r="AH27" i="58" s="1"/>
  <c r="AI25" i="58"/>
  <c r="W31" i="58"/>
  <c r="AJ27" i="58"/>
  <c r="P30" i="58"/>
  <c r="AI29" i="58" s="1"/>
  <c r="Y23" i="58"/>
  <c r="G32" i="58"/>
  <c r="AF31" i="58" s="1"/>
  <c r="AK21" i="58"/>
  <c r="Y27" i="58"/>
  <c r="AK25" i="58"/>
  <c r="M32" i="58"/>
  <c r="AH31" i="58" s="1"/>
  <c r="AJ23" i="58"/>
  <c r="J30" i="58"/>
  <c r="AG29" i="58" s="1"/>
  <c r="E23" i="58"/>
  <c r="W23" i="58" s="1"/>
  <c r="Y21" i="58"/>
  <c r="W21" i="58"/>
  <c r="W32" i="58"/>
  <c r="W27" i="58"/>
  <c r="W25" i="58"/>
  <c r="G26" i="58"/>
  <c r="Y26" i="58" s="1"/>
  <c r="AH21" i="58"/>
  <c r="J32" i="58"/>
  <c r="AG31" i="58" s="1"/>
  <c r="AK23" i="58"/>
  <c r="E24" i="58"/>
  <c r="Y22" i="58"/>
  <c r="W26" i="58"/>
  <c r="W29" i="58"/>
  <c r="W22" i="58"/>
  <c r="G24" i="58"/>
  <c r="Y24" i="58" s="1"/>
  <c r="AB21" i="58"/>
  <c r="AG21" i="58"/>
  <c r="AI23" i="58"/>
  <c r="J28" i="58"/>
  <c r="AG25" i="58"/>
  <c r="Y29" i="58"/>
  <c r="AK27" i="58"/>
  <c r="P32" i="58"/>
  <c r="AI31" i="58" s="1"/>
  <c r="W28" i="58"/>
  <c r="AF27" i="58"/>
  <c r="F8" i="58"/>
  <c r="AI21" i="58"/>
  <c r="F5" i="58"/>
  <c r="B38" i="67" s="1"/>
  <c r="F13" i="58"/>
  <c r="AK29" i="58"/>
  <c r="B11" i="58"/>
  <c r="B15" i="58"/>
  <c r="F7" i="58"/>
  <c r="Q18" i="58"/>
  <c r="AH23" i="58"/>
  <c r="H18" i="58"/>
  <c r="B2" i="58"/>
  <c r="B1" i="67" s="1"/>
  <c r="G25" i="58"/>
  <c r="Y25" i="58" s="1"/>
  <c r="J26" i="57"/>
  <c r="AG25" i="57" s="1"/>
  <c r="AH23" i="57"/>
  <c r="Y29" i="57"/>
  <c r="AH27" i="57"/>
  <c r="W31" i="57"/>
  <c r="E30" i="57"/>
  <c r="AJ21" i="57"/>
  <c r="Y27" i="57"/>
  <c r="Y23" i="57"/>
  <c r="G32" i="57"/>
  <c r="AF31" i="57" s="1"/>
  <c r="AK21" i="57"/>
  <c r="AJ27" i="57"/>
  <c r="P30" i="57"/>
  <c r="AI29" i="57" s="1"/>
  <c r="AK25" i="57"/>
  <c r="M32" i="57"/>
  <c r="AH31" i="57" s="1"/>
  <c r="E23" i="57"/>
  <c r="W23" i="57" s="1"/>
  <c r="Y21" i="57"/>
  <c r="W25" i="57"/>
  <c r="W32" i="57"/>
  <c r="W27" i="57"/>
  <c r="AJ23" i="57"/>
  <c r="J30" i="57"/>
  <c r="AG29" i="57" s="1"/>
  <c r="Y25" i="57"/>
  <c r="G26" i="57"/>
  <c r="AH21" i="57"/>
  <c r="E24" i="57"/>
  <c r="Y22" i="57"/>
  <c r="Y31" i="57"/>
  <c r="W26" i="57"/>
  <c r="J32" i="57"/>
  <c r="AG31" i="57" s="1"/>
  <c r="AK23" i="57"/>
  <c r="W28" i="57"/>
  <c r="G24" i="57"/>
  <c r="Y24" i="57" s="1"/>
  <c r="AB21" i="57"/>
  <c r="AG21" i="57"/>
  <c r="W22" i="57"/>
  <c r="J28" i="57"/>
  <c r="AG27" i="57" s="1"/>
  <c r="AI23" i="57"/>
  <c r="W29" i="57"/>
  <c r="AK27" i="57"/>
  <c r="P32" i="57"/>
  <c r="AI31" i="57" s="1"/>
  <c r="AI21" i="57"/>
  <c r="G28" i="57"/>
  <c r="F9" i="57"/>
  <c r="F13" i="57"/>
  <c r="AI25" i="57"/>
  <c r="AK29" i="57"/>
  <c r="F8" i="57"/>
  <c r="F12" i="57"/>
  <c r="W21" i="57"/>
  <c r="B7" i="57"/>
  <c r="B15" i="57"/>
  <c r="N18" i="57"/>
  <c r="H18" i="57"/>
  <c r="B2" i="57"/>
  <c r="B1" i="68" s="1"/>
  <c r="B14" i="57"/>
  <c r="AJ25" i="57"/>
  <c r="B11" i="56"/>
  <c r="F16" i="56"/>
  <c r="B13" i="56"/>
  <c r="B7" i="56"/>
  <c r="F2" i="56"/>
  <c r="B2" i="63" s="1"/>
  <c r="F12" i="56"/>
  <c r="B5" i="56"/>
  <c r="B37" i="63" s="1"/>
  <c r="B10" i="56"/>
  <c r="K18" i="56"/>
  <c r="F3" i="56"/>
  <c r="B14" i="63" s="1"/>
  <c r="F2" i="55"/>
  <c r="B2" i="64" s="1"/>
  <c r="B7" i="55"/>
  <c r="N18" i="55"/>
  <c r="F12" i="55"/>
  <c r="B10" i="55"/>
  <c r="F3" i="55"/>
  <c r="B14" i="64" s="1"/>
  <c r="K18" i="55"/>
  <c r="B5" i="55"/>
  <c r="B37" i="64" s="1"/>
  <c r="AJ27" i="56"/>
  <c r="P30" i="56"/>
  <c r="Y30" i="56" s="1"/>
  <c r="E24" i="56"/>
  <c r="Y22" i="56"/>
  <c r="Y24" i="56"/>
  <c r="G32" i="56"/>
  <c r="AF31" i="56" s="1"/>
  <c r="AK21" i="56"/>
  <c r="W32" i="56"/>
  <c r="W28" i="56"/>
  <c r="AF27" i="56"/>
  <c r="W22" i="56"/>
  <c r="G26" i="56"/>
  <c r="AF25" i="56" s="1"/>
  <c r="AH21" i="56"/>
  <c r="AJ21" i="56"/>
  <c r="E30" i="56"/>
  <c r="M28" i="56"/>
  <c r="AH27" i="56" s="1"/>
  <c r="AI25" i="56"/>
  <c r="Y25" i="56"/>
  <c r="J26" i="56"/>
  <c r="AG25" i="56" s="1"/>
  <c r="AH23" i="56"/>
  <c r="E23" i="56"/>
  <c r="W23" i="56" s="1"/>
  <c r="Y21" i="56"/>
  <c r="W29" i="56"/>
  <c r="J32" i="56"/>
  <c r="AG31" i="56" s="1"/>
  <c r="AK23" i="56"/>
  <c r="W26" i="56"/>
  <c r="AI23" i="56"/>
  <c r="J28" i="56"/>
  <c r="Y31" i="56"/>
  <c r="Y27" i="56"/>
  <c r="M32" i="56"/>
  <c r="AH31" i="56" s="1"/>
  <c r="AK25" i="56"/>
  <c r="AJ23" i="56"/>
  <c r="H30" i="56"/>
  <c r="AG29" i="56" s="1"/>
  <c r="W21" i="56"/>
  <c r="G23" i="56"/>
  <c r="Y23" i="56" s="1"/>
  <c r="AK27" i="56"/>
  <c r="P32" i="56"/>
  <c r="AI31" i="56" s="1"/>
  <c r="AB21" i="56"/>
  <c r="F5" i="56"/>
  <c r="B38" i="63" s="1"/>
  <c r="F9" i="56"/>
  <c r="F13" i="56"/>
  <c r="E18" i="56"/>
  <c r="AG21" i="56"/>
  <c r="AK29" i="56"/>
  <c r="H18" i="56"/>
  <c r="AJ25" i="56"/>
  <c r="F8" i="56"/>
  <c r="AI21" i="56"/>
  <c r="B3" i="56"/>
  <c r="B13" i="63" s="1"/>
  <c r="B15" i="56"/>
  <c r="B4" i="56"/>
  <c r="B25" i="63" s="1"/>
  <c r="V32" i="63" s="1"/>
  <c r="F7" i="56"/>
  <c r="F11" i="56"/>
  <c r="F15" i="56"/>
  <c r="B2" i="56"/>
  <c r="B1" i="63" s="1"/>
  <c r="AB21" i="55"/>
  <c r="W22" i="55"/>
  <c r="G26" i="55"/>
  <c r="AF25" i="55" s="1"/>
  <c r="AH21" i="55"/>
  <c r="J32" i="55"/>
  <c r="AG31" i="55" s="1"/>
  <c r="AK23" i="55"/>
  <c r="W28" i="55"/>
  <c r="AF27" i="55"/>
  <c r="AK27" i="55"/>
  <c r="P32" i="55"/>
  <c r="AI31" i="55" s="1"/>
  <c r="AB23" i="55"/>
  <c r="W24" i="55"/>
  <c r="AF23" i="55"/>
  <c r="AJ25" i="55"/>
  <c r="W26" i="55"/>
  <c r="Y29" i="55"/>
  <c r="AI23" i="55"/>
  <c r="J28" i="55"/>
  <c r="AB27" i="55" s="1"/>
  <c r="Y25" i="55"/>
  <c r="AJ21" i="55"/>
  <c r="E30" i="55"/>
  <c r="Y31" i="55"/>
  <c r="W31" i="55"/>
  <c r="AH23" i="55"/>
  <c r="J26" i="55"/>
  <c r="H30" i="55"/>
  <c r="AG29" i="55" s="1"/>
  <c r="AJ23" i="55"/>
  <c r="E23" i="55"/>
  <c r="W23" i="55" s="1"/>
  <c r="Y21" i="55"/>
  <c r="G32" i="55"/>
  <c r="AF31" i="55" s="1"/>
  <c r="AK21" i="55"/>
  <c r="Y27" i="55"/>
  <c r="AK25" i="55"/>
  <c r="M32" i="55"/>
  <c r="G23" i="55"/>
  <c r="Y23" i="55" s="1"/>
  <c r="W21" i="55"/>
  <c r="S32" i="55"/>
  <c r="AJ31" i="55" s="1"/>
  <c r="AK29" i="55"/>
  <c r="W29" i="55"/>
  <c r="AJ27" i="55"/>
  <c r="P30" i="55"/>
  <c r="AI29" i="55" s="1"/>
  <c r="AH31" i="55"/>
  <c r="W32" i="55"/>
  <c r="Y24" i="55"/>
  <c r="M30" i="55"/>
  <c r="F9" i="55"/>
  <c r="F13" i="55"/>
  <c r="E18" i="55"/>
  <c r="AG21" i="55"/>
  <c r="Y22" i="55"/>
  <c r="AI25" i="55"/>
  <c r="B4" i="55"/>
  <c r="B25" i="64" s="1"/>
  <c r="V32" i="64" s="1"/>
  <c r="F8" i="55"/>
  <c r="AI21" i="55"/>
  <c r="H18" i="55"/>
  <c r="B3" i="55"/>
  <c r="B13" i="64" s="1"/>
  <c r="B15" i="55"/>
  <c r="F11" i="55"/>
  <c r="F15" i="55"/>
  <c r="B2" i="55"/>
  <c r="B1" i="64" s="1"/>
  <c r="T18" i="54"/>
  <c r="F7" i="54"/>
  <c r="F16" i="54"/>
  <c r="F12" i="54"/>
  <c r="F2" i="54"/>
  <c r="B2" i="62" s="1"/>
  <c r="B7" i="54"/>
  <c r="B8" i="54"/>
  <c r="K18" i="54"/>
  <c r="F3" i="54"/>
  <c r="B14" i="62" s="1"/>
  <c r="B6" i="54"/>
  <c r="B4" i="54"/>
  <c r="B25" i="62" s="1"/>
  <c r="C31" i="62" s="1"/>
  <c r="G26" i="54"/>
  <c r="AH21" i="54"/>
  <c r="P30" i="54"/>
  <c r="AI29" i="54" s="1"/>
  <c r="AJ27" i="54"/>
  <c r="W30" i="54"/>
  <c r="Y22" i="54"/>
  <c r="E24" i="54"/>
  <c r="W26" i="54"/>
  <c r="AI23" i="54"/>
  <c r="J28" i="54"/>
  <c r="AG27" i="54" s="1"/>
  <c r="Y27" i="54"/>
  <c r="AK25" i="54"/>
  <c r="M32" i="54"/>
  <c r="AH31" i="54" s="1"/>
  <c r="W31" i="54"/>
  <c r="M30" i="54"/>
  <c r="AJ25" i="54"/>
  <c r="G28" i="54"/>
  <c r="AI21" i="54"/>
  <c r="AH29" i="54"/>
  <c r="W28" i="54"/>
  <c r="AJ23" i="54"/>
  <c r="J30" i="54"/>
  <c r="AG29" i="54" s="1"/>
  <c r="AI25" i="54"/>
  <c r="M28" i="54"/>
  <c r="AH27" i="54" s="1"/>
  <c r="Y25" i="54"/>
  <c r="G32" i="54"/>
  <c r="AF31" i="54" s="1"/>
  <c r="AK21" i="54"/>
  <c r="W29" i="54"/>
  <c r="W25" i="54"/>
  <c r="W32" i="54"/>
  <c r="J26" i="54"/>
  <c r="AG25" i="54" s="1"/>
  <c r="AH23" i="54"/>
  <c r="Y29" i="54"/>
  <c r="AK27" i="54"/>
  <c r="P32" i="54"/>
  <c r="AI31" i="54" s="1"/>
  <c r="S32" i="54"/>
  <c r="AJ31" i="54" s="1"/>
  <c r="AK29" i="54"/>
  <c r="AJ21" i="54"/>
  <c r="G30" i="54"/>
  <c r="AF29" i="54" s="1"/>
  <c r="W22" i="54"/>
  <c r="AB21" i="54"/>
  <c r="AG21" i="54"/>
  <c r="G24" i="54"/>
  <c r="Y24" i="54" s="1"/>
  <c r="W23" i="54"/>
  <c r="W21" i="54"/>
  <c r="Y21" i="54"/>
  <c r="AK23" i="54"/>
  <c r="T18" i="53"/>
  <c r="F4" i="53"/>
  <c r="B26" i="61" s="1"/>
  <c r="B16" i="53"/>
  <c r="B169" i="61" s="1"/>
  <c r="F16" i="53"/>
  <c r="B170" i="61" s="1"/>
  <c r="B13" i="53"/>
  <c r="B133" i="61" s="1"/>
  <c r="F2" i="53"/>
  <c r="B2" i="61" s="1"/>
  <c r="B8" i="53"/>
  <c r="B73" i="61" s="1"/>
  <c r="B6" i="53"/>
  <c r="B49" i="61" s="1"/>
  <c r="F15" i="53"/>
  <c r="B158" i="61" s="1"/>
  <c r="B3" i="53"/>
  <c r="B13" i="61" s="1"/>
  <c r="AK25" i="53"/>
  <c r="M32" i="53"/>
  <c r="AH31" i="53" s="1"/>
  <c r="AH21" i="53"/>
  <c r="G26" i="53"/>
  <c r="AB21" i="53"/>
  <c r="G24" i="53"/>
  <c r="Y24" i="53" s="1"/>
  <c r="AG21" i="53"/>
  <c r="W22" i="53"/>
  <c r="AJ23" i="53"/>
  <c r="J30" i="53"/>
  <c r="AG29" i="53" s="1"/>
  <c r="W26" i="53"/>
  <c r="AF25" i="53"/>
  <c r="J32" i="53"/>
  <c r="AG31" i="53" s="1"/>
  <c r="AK23" i="53"/>
  <c r="G32" i="53"/>
  <c r="AF31" i="53" s="1"/>
  <c r="AK21" i="53"/>
  <c r="W32" i="53"/>
  <c r="AJ27" i="53"/>
  <c r="P30" i="53"/>
  <c r="AI29" i="53" s="1"/>
  <c r="E24" i="53"/>
  <c r="Y22" i="53"/>
  <c r="W28" i="53"/>
  <c r="AF27" i="53"/>
  <c r="W29" i="53"/>
  <c r="AK27" i="53"/>
  <c r="P32" i="53"/>
  <c r="AI31" i="53" s="1"/>
  <c r="AH27" i="53"/>
  <c r="AJ21" i="53"/>
  <c r="E30" i="53"/>
  <c r="Y23" i="53"/>
  <c r="AI23" i="53"/>
  <c r="J28" i="53"/>
  <c r="Y28" i="53" s="1"/>
  <c r="W31" i="53"/>
  <c r="K30" i="53"/>
  <c r="AH29" i="53" s="1"/>
  <c r="AJ25" i="53"/>
  <c r="J26" i="53"/>
  <c r="AB25" i="53" s="1"/>
  <c r="AH23" i="53"/>
  <c r="E23" i="53"/>
  <c r="W23" i="53" s="1"/>
  <c r="Y21" i="53"/>
  <c r="Y25" i="53"/>
  <c r="F9" i="53"/>
  <c r="B86" i="61" s="1"/>
  <c r="F13" i="53"/>
  <c r="B134" i="61" s="1"/>
  <c r="AI25" i="53"/>
  <c r="AK29" i="53"/>
  <c r="W21" i="53"/>
  <c r="F8" i="53"/>
  <c r="B74" i="61" s="1"/>
  <c r="F12" i="53"/>
  <c r="B122" i="61" s="1"/>
  <c r="K18" i="53"/>
  <c r="AI21" i="53"/>
  <c r="B15" i="53"/>
  <c r="B157" i="61" s="1"/>
  <c r="N18" i="53"/>
  <c r="B2" i="53"/>
  <c r="B1" i="61" s="1"/>
  <c r="B10" i="53"/>
  <c r="B97" i="61" s="1"/>
  <c r="B14" i="53"/>
  <c r="B145" i="61" s="1"/>
  <c r="F3" i="53"/>
  <c r="B14" i="61" s="1"/>
  <c r="S32" i="52"/>
  <c r="AJ31" i="52" s="1"/>
  <c r="AK29" i="52"/>
  <c r="AJ25" i="52"/>
  <c r="M30" i="52"/>
  <c r="AH29" i="52" s="1"/>
  <c r="M32" i="52"/>
  <c r="AK25" i="52"/>
  <c r="Y23" i="52"/>
  <c r="P30" i="52"/>
  <c r="AI29" i="52" s="1"/>
  <c r="AJ27" i="52"/>
  <c r="W23" i="52"/>
  <c r="AH21" i="52"/>
  <c r="E26" i="52"/>
  <c r="AF25" i="52" s="1"/>
  <c r="G30" i="52"/>
  <c r="AJ21" i="52"/>
  <c r="G24" i="52"/>
  <c r="AF23" i="52" s="1"/>
  <c r="AG21" i="52"/>
  <c r="AK23" i="52"/>
  <c r="AI23" i="52"/>
  <c r="J28" i="52"/>
  <c r="AG27" i="52" s="1"/>
  <c r="Y21" i="52"/>
  <c r="E27" i="52"/>
  <c r="W27" i="52" s="1"/>
  <c r="G32" i="52"/>
  <c r="AF31" i="52" s="1"/>
  <c r="J32" i="52"/>
  <c r="AG31" i="52" s="1"/>
  <c r="AH23" i="52"/>
  <c r="AI31" i="52"/>
  <c r="AK27" i="52"/>
  <c r="W24" i="52"/>
  <c r="AI25" i="52"/>
  <c r="Y26" i="52"/>
  <c r="K28" i="52"/>
  <c r="AH27" i="52" s="1"/>
  <c r="AJ23" i="52"/>
  <c r="Y29" i="52"/>
  <c r="W30" i="52"/>
  <c r="Y31" i="52"/>
  <c r="W25" i="52"/>
  <c r="W21" i="52"/>
  <c r="G27" i="52"/>
  <c r="Y27" i="52" s="1"/>
  <c r="AI21" i="52"/>
  <c r="G28" i="52"/>
  <c r="W22" i="52"/>
  <c r="AB21" i="52"/>
  <c r="E28" i="52"/>
  <c r="W28" i="52" s="1"/>
  <c r="AG25" i="52"/>
  <c r="W26" i="52"/>
  <c r="W29" i="52"/>
  <c r="W32" i="52"/>
  <c r="W31" i="52"/>
  <c r="Y25" i="52"/>
  <c r="V34" i="67" l="1"/>
  <c r="C19" i="67"/>
  <c r="V80" i="71"/>
  <c r="C79" i="71"/>
  <c r="B76" i="71"/>
  <c r="B86" i="71"/>
  <c r="Q104" i="71"/>
  <c r="B85" i="71"/>
  <c r="V82" i="71"/>
  <c r="H79" i="71"/>
  <c r="B77" i="71"/>
  <c r="V20" i="67"/>
  <c r="B28" i="69"/>
  <c r="B17" i="68"/>
  <c r="H19" i="68"/>
  <c r="B101" i="61"/>
  <c r="H103" i="61"/>
  <c r="B28" i="61"/>
  <c r="V32" i="61"/>
  <c r="AB27" i="58"/>
  <c r="Y23" i="59"/>
  <c r="AB25" i="52"/>
  <c r="B29" i="67"/>
  <c r="AB25" i="55"/>
  <c r="B29" i="66"/>
  <c r="H31" i="66"/>
  <c r="Y26" i="60"/>
  <c r="Y28" i="56"/>
  <c r="V32" i="69"/>
  <c r="B4" i="69"/>
  <c r="C7" i="69"/>
  <c r="C19" i="65"/>
  <c r="B16" i="65"/>
  <c r="B29" i="62"/>
  <c r="B65" i="61"/>
  <c r="H67" i="61"/>
  <c r="V34" i="62"/>
  <c r="B29" i="65"/>
  <c r="V32" i="65"/>
  <c r="C31" i="65"/>
  <c r="C31" i="67"/>
  <c r="B28" i="67"/>
  <c r="B29" i="64"/>
  <c r="V34" i="64"/>
  <c r="V116" i="61"/>
  <c r="H31" i="65"/>
  <c r="V10" i="66"/>
  <c r="H7" i="66"/>
  <c r="H31" i="68"/>
  <c r="H31" i="69"/>
  <c r="B16" i="69"/>
  <c r="V20" i="69"/>
  <c r="B29" i="68"/>
  <c r="V34" i="69"/>
  <c r="Y30" i="55"/>
  <c r="Z21" i="60"/>
  <c r="AE21" i="60" s="1"/>
  <c r="AB31" i="60"/>
  <c r="AB27" i="60"/>
  <c r="Y28" i="58"/>
  <c r="Z31" i="58"/>
  <c r="Y30" i="57"/>
  <c r="Z21" i="57"/>
  <c r="AE21" i="57" s="1"/>
  <c r="AB29" i="52"/>
  <c r="Y30" i="52"/>
  <c r="Z31" i="56"/>
  <c r="Z25" i="56"/>
  <c r="Z21" i="56"/>
  <c r="AE21" i="56" s="1"/>
  <c r="Y28" i="55"/>
  <c r="Z31" i="54"/>
  <c r="Y28" i="54"/>
  <c r="B112" i="61"/>
  <c r="AG25" i="53"/>
  <c r="Z25" i="53" s="1"/>
  <c r="Z31" i="53"/>
  <c r="Z21" i="53"/>
  <c r="AE21" i="53" s="1"/>
  <c r="V164" i="61"/>
  <c r="C163" i="61"/>
  <c r="B160" i="61"/>
  <c r="B137" i="61"/>
  <c r="H139" i="61"/>
  <c r="V142" i="61"/>
  <c r="Y32" i="53"/>
  <c r="C175" i="61"/>
  <c r="V176" i="61"/>
  <c r="B172" i="61"/>
  <c r="AB27" i="56"/>
  <c r="V8" i="68"/>
  <c r="B4" i="68"/>
  <c r="C7" i="68"/>
  <c r="Z31" i="57"/>
  <c r="Z21" i="58"/>
  <c r="AE21" i="58" s="1"/>
  <c r="V32" i="62"/>
  <c r="B50" i="67"/>
  <c r="B49" i="67"/>
  <c r="B5" i="69"/>
  <c r="H7" i="69"/>
  <c r="V10" i="69"/>
  <c r="H91" i="61"/>
  <c r="V94" i="61"/>
  <c r="B89" i="61"/>
  <c r="V20" i="61"/>
  <c r="B16" i="61"/>
  <c r="C19" i="61"/>
  <c r="H31" i="61"/>
  <c r="V34" i="61"/>
  <c r="B29" i="61"/>
  <c r="B17" i="62"/>
  <c r="V22" i="62"/>
  <c r="H19" i="62"/>
  <c r="V8" i="63"/>
  <c r="C7" i="63"/>
  <c r="B4" i="63"/>
  <c r="V10" i="63"/>
  <c r="B5" i="63"/>
  <c r="H7" i="63"/>
  <c r="C7" i="66"/>
  <c r="V8" i="66"/>
  <c r="B4" i="66"/>
  <c r="B16" i="66"/>
  <c r="V20" i="66"/>
  <c r="C19" i="66"/>
  <c r="V10" i="65"/>
  <c r="B5" i="65"/>
  <c r="H7" i="65"/>
  <c r="C31" i="66"/>
  <c r="C43" i="61"/>
  <c r="B40" i="61"/>
  <c r="V44" i="61"/>
  <c r="V22" i="69"/>
  <c r="B17" i="69"/>
  <c r="H19" i="69"/>
  <c r="Y30" i="53"/>
  <c r="V166" i="61"/>
  <c r="B161" i="61"/>
  <c r="H163" i="61"/>
  <c r="C7" i="64"/>
  <c r="B4" i="64"/>
  <c r="V8" i="64"/>
  <c r="AG27" i="55"/>
  <c r="Z27" i="55" s="1"/>
  <c r="AI29" i="56"/>
  <c r="Y26" i="57"/>
  <c r="V32" i="66"/>
  <c r="B50" i="68"/>
  <c r="B49" i="68"/>
  <c r="Q68" i="68"/>
  <c r="V22" i="67"/>
  <c r="B17" i="67"/>
  <c r="H19" i="67"/>
  <c r="Y24" i="52"/>
  <c r="Y32" i="52"/>
  <c r="V22" i="61"/>
  <c r="B17" i="61"/>
  <c r="H19" i="61"/>
  <c r="V130" i="61"/>
  <c r="B125" i="61"/>
  <c r="H127" i="61"/>
  <c r="B52" i="61"/>
  <c r="C55" i="61"/>
  <c r="V56" i="61"/>
  <c r="AB31" i="55"/>
  <c r="AH29" i="55"/>
  <c r="Y26" i="56"/>
  <c r="B5" i="64"/>
  <c r="H7" i="64"/>
  <c r="V10" i="64"/>
  <c r="AB31" i="57"/>
  <c r="AB25" i="58"/>
  <c r="AG27" i="58"/>
  <c r="Z27" i="58" s="1"/>
  <c r="B50" i="64"/>
  <c r="B49" i="64"/>
  <c r="C43" i="68"/>
  <c r="B40" i="68"/>
  <c r="V44" i="68"/>
  <c r="C31" i="68"/>
  <c r="V32" i="68"/>
  <c r="B28" i="68"/>
  <c r="AH31" i="52"/>
  <c r="Z31" i="52" s="1"/>
  <c r="V152" i="61"/>
  <c r="B148" i="61"/>
  <c r="C151" i="61"/>
  <c r="B77" i="61"/>
  <c r="V82" i="61"/>
  <c r="H79" i="61"/>
  <c r="C79" i="61"/>
  <c r="V80" i="61"/>
  <c r="B76" i="61"/>
  <c r="V22" i="63"/>
  <c r="B17" i="63"/>
  <c r="H19" i="63"/>
  <c r="Y28" i="57"/>
  <c r="AB25" i="57"/>
  <c r="AK27" i="59"/>
  <c r="B50" i="63"/>
  <c r="B49" i="63"/>
  <c r="B28" i="64"/>
  <c r="B50" i="66"/>
  <c r="B49" i="66"/>
  <c r="H43" i="68"/>
  <c r="V46" i="68"/>
  <c r="B41" i="68"/>
  <c r="B100" i="61"/>
  <c r="C103" i="61"/>
  <c r="V104" i="61"/>
  <c r="V10" i="61"/>
  <c r="H7" i="61"/>
  <c r="B5" i="61"/>
  <c r="B5" i="62"/>
  <c r="H7" i="62"/>
  <c r="V10" i="62"/>
  <c r="AG25" i="55"/>
  <c r="Z25" i="55" s="1"/>
  <c r="B17" i="66"/>
  <c r="V22" i="66"/>
  <c r="H19" i="66"/>
  <c r="C7" i="65"/>
  <c r="V8" i="65"/>
  <c r="B4" i="65"/>
  <c r="B50" i="62"/>
  <c r="B49" i="62"/>
  <c r="B28" i="63"/>
  <c r="C31" i="64"/>
  <c r="B49" i="65"/>
  <c r="B50" i="65"/>
  <c r="AB23" i="52"/>
  <c r="B4" i="61"/>
  <c r="C7" i="61"/>
  <c r="V8" i="61"/>
  <c r="B136" i="61"/>
  <c r="C139" i="61"/>
  <c r="V140" i="61"/>
  <c r="B16" i="64"/>
  <c r="V20" i="64"/>
  <c r="C19" i="64"/>
  <c r="Z21" i="55"/>
  <c r="AE21" i="55" s="1"/>
  <c r="B17" i="64"/>
  <c r="H19" i="64"/>
  <c r="V22" i="64"/>
  <c r="B28" i="62"/>
  <c r="C31" i="63"/>
  <c r="B50" i="69"/>
  <c r="B49" i="69"/>
  <c r="H115" i="61"/>
  <c r="V118" i="61"/>
  <c r="B113" i="61"/>
  <c r="AF29" i="52"/>
  <c r="V178" i="61"/>
  <c r="B173" i="61"/>
  <c r="H175" i="61"/>
  <c r="V20" i="63"/>
  <c r="C19" i="63"/>
  <c r="B16" i="63"/>
  <c r="V8" i="67"/>
  <c r="B4" i="67"/>
  <c r="C7" i="67"/>
  <c r="B17" i="65"/>
  <c r="V22" i="65"/>
  <c r="H19" i="65"/>
  <c r="AI31" i="60"/>
  <c r="Z31" i="60" s="1"/>
  <c r="C127" i="61"/>
  <c r="B124" i="61"/>
  <c r="V128" i="61"/>
  <c r="V44" i="69"/>
  <c r="C43" i="69"/>
  <c r="B40" i="69"/>
  <c r="Q68" i="69"/>
  <c r="H43" i="69"/>
  <c r="B41" i="69"/>
  <c r="V46" i="69"/>
  <c r="V44" i="67"/>
  <c r="C43" i="67"/>
  <c r="B40" i="67"/>
  <c r="Q68" i="67"/>
  <c r="H43" i="67"/>
  <c r="V46" i="67"/>
  <c r="B41" i="67"/>
  <c r="H43" i="66"/>
  <c r="B41" i="66"/>
  <c r="V46" i="66"/>
  <c r="V44" i="66"/>
  <c r="C43" i="66"/>
  <c r="B40" i="66"/>
  <c r="Q68" i="66"/>
  <c r="H43" i="65"/>
  <c r="V46" i="65"/>
  <c r="B41" i="65"/>
  <c r="V44" i="65"/>
  <c r="C43" i="65"/>
  <c r="B40" i="65"/>
  <c r="Q68" i="65"/>
  <c r="V46" i="64"/>
  <c r="H43" i="64"/>
  <c r="B41" i="64"/>
  <c r="V44" i="64"/>
  <c r="C43" i="64"/>
  <c r="B40" i="64"/>
  <c r="Q68" i="64"/>
  <c r="V44" i="63"/>
  <c r="C43" i="63"/>
  <c r="B40" i="63"/>
  <c r="Q68" i="63"/>
  <c r="H43" i="63"/>
  <c r="V46" i="63"/>
  <c r="B41" i="63"/>
  <c r="V44" i="62"/>
  <c r="C43" i="62"/>
  <c r="B40" i="62"/>
  <c r="Q68" i="62"/>
  <c r="H43" i="62"/>
  <c r="B41" i="62"/>
  <c r="V46" i="62"/>
  <c r="Y28" i="60"/>
  <c r="AB25" i="60"/>
  <c r="AF25" i="60"/>
  <c r="Z25" i="60" s="1"/>
  <c r="Y30" i="60"/>
  <c r="W30" i="60"/>
  <c r="AF29" i="60"/>
  <c r="Z29" i="60" s="1"/>
  <c r="AB29" i="60"/>
  <c r="AH27" i="60"/>
  <c r="Z27" i="60" s="1"/>
  <c r="AB23" i="60"/>
  <c r="W24" i="60"/>
  <c r="AF23" i="60"/>
  <c r="Z23" i="60" s="1"/>
  <c r="Y32" i="60"/>
  <c r="Y29" i="59"/>
  <c r="Y21" i="59"/>
  <c r="AJ21" i="59"/>
  <c r="Y25" i="59"/>
  <c r="AI25" i="59"/>
  <c r="Y31" i="59"/>
  <c r="AB21" i="59"/>
  <c r="W26" i="59"/>
  <c r="AK29" i="59"/>
  <c r="Y26" i="59"/>
  <c r="Y27" i="59"/>
  <c r="W32" i="59"/>
  <c r="AJ31" i="59"/>
  <c r="W21" i="59"/>
  <c r="AH29" i="59"/>
  <c r="Y22" i="59"/>
  <c r="AG29" i="59"/>
  <c r="AH23" i="59"/>
  <c r="AG27" i="59"/>
  <c r="AI23" i="59"/>
  <c r="W28" i="59"/>
  <c r="AF25" i="59"/>
  <c r="AK21" i="59"/>
  <c r="W23" i="59"/>
  <c r="AF29" i="59"/>
  <c r="AI31" i="59"/>
  <c r="W31" i="59"/>
  <c r="AB27" i="59"/>
  <c r="W25" i="59"/>
  <c r="W22" i="59"/>
  <c r="AB25" i="59"/>
  <c r="AH31" i="59"/>
  <c r="AK25" i="59"/>
  <c r="AF31" i="59"/>
  <c r="W27" i="59"/>
  <c r="AG21" i="59"/>
  <c r="Y24" i="59"/>
  <c r="W29" i="59"/>
  <c r="Y28" i="59"/>
  <c r="AH27" i="59"/>
  <c r="W24" i="59"/>
  <c r="Y32" i="58"/>
  <c r="Y30" i="58"/>
  <c r="AF25" i="58"/>
  <c r="Z25" i="58" s="1"/>
  <c r="AB23" i="58"/>
  <c r="W24" i="58"/>
  <c r="AF23" i="58"/>
  <c r="Z23" i="58" s="1"/>
  <c r="AB31" i="58"/>
  <c r="W30" i="58"/>
  <c r="AF29" i="58"/>
  <c r="Z29" i="58" s="1"/>
  <c r="AB29" i="58"/>
  <c r="AB23" i="57"/>
  <c r="W24" i="57"/>
  <c r="AF23" i="57"/>
  <c r="Z23" i="57" s="1"/>
  <c r="W30" i="57"/>
  <c r="AF29" i="57"/>
  <c r="Z29" i="57" s="1"/>
  <c r="AB29" i="57"/>
  <c r="Y32" i="57"/>
  <c r="AF27" i="57"/>
  <c r="Z27" i="57" s="1"/>
  <c r="AF25" i="57"/>
  <c r="Z25" i="57" s="1"/>
  <c r="AB27" i="57"/>
  <c r="AB25" i="56"/>
  <c r="Y32" i="56"/>
  <c r="W30" i="56"/>
  <c r="AF29" i="56"/>
  <c r="AB29" i="56"/>
  <c r="AG27" i="56"/>
  <c r="Z27" i="56" s="1"/>
  <c r="AB31" i="56"/>
  <c r="AB23" i="56"/>
  <c r="W24" i="56"/>
  <c r="AF23" i="56"/>
  <c r="Z23" i="56" s="1"/>
  <c r="Z23" i="55"/>
  <c r="AE23" i="55" s="1"/>
  <c r="W30" i="55"/>
  <c r="AF29" i="55"/>
  <c r="AB29" i="55"/>
  <c r="Y26" i="55"/>
  <c r="Y32" i="55"/>
  <c r="Z31" i="55"/>
  <c r="AB23" i="54"/>
  <c r="W24" i="54"/>
  <c r="AF23" i="54"/>
  <c r="Z23" i="54" s="1"/>
  <c r="Y26" i="54"/>
  <c r="Y30" i="54"/>
  <c r="AB31" i="54"/>
  <c r="Z29" i="54"/>
  <c r="AB29" i="54"/>
  <c r="AB25" i="54"/>
  <c r="Z21" i="54"/>
  <c r="AE21" i="54" s="1"/>
  <c r="AF27" i="54"/>
  <c r="Z27" i="54" s="1"/>
  <c r="AF25" i="54"/>
  <c r="Z25" i="54" s="1"/>
  <c r="Y32" i="54"/>
  <c r="AB27" i="54"/>
  <c r="AG27" i="53"/>
  <c r="Z27" i="53" s="1"/>
  <c r="AB27" i="53"/>
  <c r="Y26" i="53"/>
  <c r="W24" i="53"/>
  <c r="AF23" i="53"/>
  <c r="Z23" i="53" s="1"/>
  <c r="AB23" i="53"/>
  <c r="W30" i="53"/>
  <c r="AF29" i="53"/>
  <c r="Z29" i="53" s="1"/>
  <c r="AB29" i="53"/>
  <c r="AB31" i="53"/>
  <c r="Y28" i="52"/>
  <c r="AB31" i="52"/>
  <c r="Z21" i="52"/>
  <c r="AE21" i="52" s="1"/>
  <c r="Z23" i="52"/>
  <c r="AF27" i="52"/>
  <c r="Z27" i="52" s="1"/>
  <c r="Z29" i="52"/>
  <c r="AB27" i="52"/>
  <c r="Z25" i="52"/>
  <c r="AE31" i="52" l="1"/>
  <c r="AE27" i="58"/>
  <c r="B98" i="71"/>
  <c r="Q116" i="71"/>
  <c r="B97" i="71"/>
  <c r="H91" i="71"/>
  <c r="B89" i="71"/>
  <c r="V94" i="71"/>
  <c r="V92" i="71"/>
  <c r="C91" i="71"/>
  <c r="B88" i="71"/>
  <c r="AE31" i="57"/>
  <c r="Z27" i="59"/>
  <c r="AE27" i="59" s="1"/>
  <c r="AE25" i="52"/>
  <c r="AE25" i="58"/>
  <c r="AE25" i="57"/>
  <c r="AE29" i="52"/>
  <c r="AE23" i="52"/>
  <c r="AE31" i="58"/>
  <c r="AE27" i="55"/>
  <c r="AE31" i="60"/>
  <c r="AE23" i="60"/>
  <c r="AE25" i="60"/>
  <c r="AE27" i="60"/>
  <c r="Z21" i="59"/>
  <c r="AE21" i="59" s="1"/>
  <c r="AE23" i="58"/>
  <c r="AE29" i="58"/>
  <c r="AE23" i="57"/>
  <c r="AE27" i="57"/>
  <c r="Z29" i="56"/>
  <c r="AE29" i="56" s="1"/>
  <c r="AE27" i="56"/>
  <c r="AE25" i="56"/>
  <c r="AE23" i="56"/>
  <c r="Z29" i="55"/>
  <c r="AE29" i="55" s="1"/>
  <c r="AE31" i="55"/>
  <c r="AE25" i="55"/>
  <c r="AE23" i="54"/>
  <c r="AE31" i="54"/>
  <c r="AE27" i="54"/>
  <c r="AE25" i="53"/>
  <c r="AE31" i="53"/>
  <c r="AE29" i="53"/>
  <c r="AE23" i="53"/>
  <c r="AE27" i="53"/>
  <c r="B62" i="66"/>
  <c r="B61" i="66"/>
  <c r="AE29" i="57"/>
  <c r="Z29" i="59"/>
  <c r="B62" i="65"/>
  <c r="B61" i="65"/>
  <c r="B52" i="68"/>
  <c r="V56" i="68"/>
  <c r="C55" i="68"/>
  <c r="AE31" i="56"/>
  <c r="B62" i="64"/>
  <c r="B61" i="64"/>
  <c r="B62" i="67"/>
  <c r="B61" i="67"/>
  <c r="B62" i="69"/>
  <c r="B61" i="69"/>
  <c r="H55" i="68"/>
  <c r="B53" i="68"/>
  <c r="V58" i="68"/>
  <c r="Y32" i="59"/>
  <c r="AE29" i="60"/>
  <c r="AE25" i="54"/>
  <c r="B62" i="63"/>
  <c r="B61" i="63"/>
  <c r="B62" i="62"/>
  <c r="B61" i="62"/>
  <c r="B62" i="68"/>
  <c r="B61" i="68"/>
  <c r="Q80" i="68"/>
  <c r="C55" i="69"/>
  <c r="B52" i="69"/>
  <c r="V56" i="69"/>
  <c r="Q80" i="69"/>
  <c r="H55" i="69"/>
  <c r="B53" i="69"/>
  <c r="V58" i="69"/>
  <c r="Q80" i="67"/>
  <c r="H55" i="67"/>
  <c r="B53" i="67"/>
  <c r="V58" i="67"/>
  <c r="C55" i="67"/>
  <c r="B52" i="67"/>
  <c r="V56" i="67"/>
  <c r="C55" i="66"/>
  <c r="B52" i="66"/>
  <c r="V56" i="66"/>
  <c r="Q80" i="66"/>
  <c r="H55" i="66"/>
  <c r="B53" i="66"/>
  <c r="V58" i="66"/>
  <c r="B52" i="65"/>
  <c r="C55" i="65"/>
  <c r="V56" i="65"/>
  <c r="Q80" i="65"/>
  <c r="H55" i="65"/>
  <c r="B53" i="65"/>
  <c r="V58" i="65"/>
  <c r="Q80" i="64"/>
  <c r="H55" i="64"/>
  <c r="B53" i="64"/>
  <c r="V58" i="64"/>
  <c r="V56" i="64"/>
  <c r="B52" i="64"/>
  <c r="C55" i="64"/>
  <c r="B52" i="63"/>
  <c r="C55" i="63"/>
  <c r="V56" i="63"/>
  <c r="Q80" i="63"/>
  <c r="H55" i="63"/>
  <c r="B53" i="63"/>
  <c r="V58" i="63"/>
  <c r="C55" i="62"/>
  <c r="V56" i="62"/>
  <c r="B52" i="62"/>
  <c r="H55" i="62"/>
  <c r="B53" i="62"/>
  <c r="V58" i="62"/>
  <c r="Q80" i="62"/>
  <c r="Y30" i="59"/>
  <c r="Z31" i="59"/>
  <c r="Z25" i="59"/>
  <c r="AE25" i="59" s="1"/>
  <c r="AB29" i="59"/>
  <c r="AF23" i="59"/>
  <c r="Z23" i="59" s="1"/>
  <c r="AB31" i="59"/>
  <c r="AB23" i="59"/>
  <c r="AE29" i="54"/>
  <c r="AE27" i="52"/>
  <c r="AC29" i="60" l="1"/>
  <c r="AC21" i="57"/>
  <c r="AC29" i="57"/>
  <c r="C103" i="71"/>
  <c r="B100" i="71"/>
  <c r="V104" i="71"/>
  <c r="B110" i="71"/>
  <c r="Q128" i="71"/>
  <c r="B109" i="71"/>
  <c r="H103" i="71"/>
  <c r="B101" i="71"/>
  <c r="V106" i="71"/>
  <c r="AC23" i="58"/>
  <c r="AC31" i="52"/>
  <c r="AC21" i="60"/>
  <c r="AC29" i="54"/>
  <c r="AC23" i="60"/>
  <c r="AC25" i="60"/>
  <c r="AC27" i="60"/>
  <c r="AC31" i="60"/>
  <c r="AE29" i="59"/>
  <c r="AC21" i="58"/>
  <c r="AC27" i="58"/>
  <c r="AC25" i="58"/>
  <c r="AC29" i="58"/>
  <c r="AC31" i="58"/>
  <c r="AC27" i="57"/>
  <c r="AC31" i="57"/>
  <c r="AC25" i="57"/>
  <c r="AC23" i="57"/>
  <c r="AC29" i="56"/>
  <c r="AC31" i="56"/>
  <c r="AC25" i="56"/>
  <c r="AC23" i="56"/>
  <c r="AC27" i="56"/>
  <c r="AC29" i="55"/>
  <c r="AC25" i="55"/>
  <c r="AC31" i="55"/>
  <c r="AC21" i="55"/>
  <c r="AC27" i="55"/>
  <c r="AC23" i="55"/>
  <c r="AC25" i="54"/>
  <c r="AC31" i="54"/>
  <c r="AC27" i="54"/>
  <c r="AC23" i="54"/>
  <c r="AC21" i="54"/>
  <c r="AC29" i="53"/>
  <c r="AC27" i="53"/>
  <c r="AC23" i="53"/>
  <c r="AC31" i="53"/>
  <c r="AC25" i="53"/>
  <c r="AC21" i="53"/>
  <c r="B74" i="66"/>
  <c r="B73" i="66"/>
  <c r="B74" i="62"/>
  <c r="B73" i="62"/>
  <c r="B74" i="65"/>
  <c r="B73" i="65"/>
  <c r="B74" i="68"/>
  <c r="B73" i="68"/>
  <c r="Q92" i="68"/>
  <c r="B74" i="67"/>
  <c r="B73" i="67"/>
  <c r="C67" i="68"/>
  <c r="B64" i="68"/>
  <c r="V68" i="68"/>
  <c r="B74" i="63"/>
  <c r="B73" i="63"/>
  <c r="H67" i="68"/>
  <c r="B65" i="68"/>
  <c r="V70" i="68"/>
  <c r="B74" i="64"/>
  <c r="B73" i="64"/>
  <c r="B74" i="69"/>
  <c r="B73" i="69"/>
  <c r="B64" i="69"/>
  <c r="V68" i="69"/>
  <c r="C67" i="69"/>
  <c r="B65" i="69"/>
  <c r="V70" i="69"/>
  <c r="H67" i="69"/>
  <c r="Q92" i="69"/>
  <c r="B65" i="67"/>
  <c r="V70" i="67"/>
  <c r="H67" i="67"/>
  <c r="Q92" i="67"/>
  <c r="B64" i="67"/>
  <c r="V68" i="67"/>
  <c r="C67" i="67"/>
  <c r="B65" i="66"/>
  <c r="V70" i="66"/>
  <c r="H67" i="66"/>
  <c r="B64" i="66"/>
  <c r="C67" i="66"/>
  <c r="V68" i="66"/>
  <c r="Q92" i="66"/>
  <c r="Q92" i="65"/>
  <c r="B65" i="65"/>
  <c r="V70" i="65"/>
  <c r="H67" i="65"/>
  <c r="V68" i="65"/>
  <c r="C67" i="65"/>
  <c r="B64" i="65"/>
  <c r="B65" i="64"/>
  <c r="V70" i="64"/>
  <c r="H67" i="64"/>
  <c r="Q92" i="64"/>
  <c r="V68" i="64"/>
  <c r="C67" i="64"/>
  <c r="B64" i="64"/>
  <c r="B65" i="63"/>
  <c r="V70" i="63"/>
  <c r="H67" i="63"/>
  <c r="V68" i="63"/>
  <c r="C67" i="63"/>
  <c r="B64" i="63"/>
  <c r="Q92" i="63"/>
  <c r="V68" i="62"/>
  <c r="C67" i="62"/>
  <c r="B64" i="62"/>
  <c r="Q92" i="62"/>
  <c r="B65" i="62"/>
  <c r="V70" i="62"/>
  <c r="H67" i="62"/>
  <c r="AE31" i="59"/>
  <c r="AE23" i="59"/>
  <c r="AC23" i="52"/>
  <c r="AC29" i="52"/>
  <c r="AC21" i="52"/>
  <c r="AC25" i="52"/>
  <c r="AC27" i="52"/>
  <c r="AC23" i="59" l="1"/>
  <c r="AC31" i="59"/>
  <c r="B112" i="71"/>
  <c r="V116" i="71"/>
  <c r="C115" i="71"/>
  <c r="B122" i="71"/>
  <c r="Q140" i="71"/>
  <c r="B121" i="71"/>
  <c r="B113" i="71"/>
  <c r="V118" i="71"/>
  <c r="H115" i="71"/>
  <c r="AC27" i="59"/>
  <c r="AC25" i="59"/>
  <c r="AC21" i="59"/>
  <c r="AC29" i="59"/>
  <c r="B86" i="63"/>
  <c r="B85" i="63"/>
  <c r="B76" i="68"/>
  <c r="V80" i="68"/>
  <c r="C79" i="68"/>
  <c r="B86" i="69"/>
  <c r="B85" i="69"/>
  <c r="B86" i="67"/>
  <c r="B85" i="67"/>
  <c r="B86" i="68"/>
  <c r="B85" i="68"/>
  <c r="Q104" i="68"/>
  <c r="B77" i="68"/>
  <c r="H79" i="68"/>
  <c r="V82" i="68"/>
  <c r="B85" i="64"/>
  <c r="B86" i="64"/>
  <c r="B86" i="62"/>
  <c r="B85" i="62"/>
  <c r="B86" i="65"/>
  <c r="B85" i="65"/>
  <c r="B86" i="66"/>
  <c r="B85" i="66"/>
  <c r="V80" i="69"/>
  <c r="C79" i="69"/>
  <c r="B76" i="69"/>
  <c r="Q104" i="69"/>
  <c r="V82" i="69"/>
  <c r="H79" i="69"/>
  <c r="B77" i="69"/>
  <c r="V80" i="67"/>
  <c r="C79" i="67"/>
  <c r="B76" i="67"/>
  <c r="V82" i="67"/>
  <c r="B77" i="67"/>
  <c r="H79" i="67"/>
  <c r="Q104" i="67"/>
  <c r="V80" i="66"/>
  <c r="C79" i="66"/>
  <c r="B76" i="66"/>
  <c r="Q104" i="66"/>
  <c r="V82" i="66"/>
  <c r="H79" i="66"/>
  <c r="B77" i="66"/>
  <c r="V82" i="65"/>
  <c r="B77" i="65"/>
  <c r="H79" i="65"/>
  <c r="Q104" i="65"/>
  <c r="V80" i="65"/>
  <c r="C79" i="65"/>
  <c r="B76" i="65"/>
  <c r="V80" i="64"/>
  <c r="C79" i="64"/>
  <c r="B76" i="64"/>
  <c r="V82" i="64"/>
  <c r="H79" i="64"/>
  <c r="B77" i="64"/>
  <c r="Q104" i="64"/>
  <c r="V80" i="63"/>
  <c r="C79" i="63"/>
  <c r="B76" i="63"/>
  <c r="V82" i="63"/>
  <c r="B77" i="63"/>
  <c r="H79" i="63"/>
  <c r="Q104" i="63"/>
  <c r="Q104" i="62"/>
  <c r="V80" i="62"/>
  <c r="C79" i="62"/>
  <c r="B76" i="62"/>
  <c r="V82" i="62"/>
  <c r="H79" i="62"/>
  <c r="B77" i="62"/>
  <c r="V128" i="71" l="1"/>
  <c r="C127" i="71"/>
  <c r="B124" i="71"/>
  <c r="V130" i="71"/>
  <c r="H127" i="71"/>
  <c r="B125" i="71"/>
  <c r="B134" i="71"/>
  <c r="Q152" i="71"/>
  <c r="B133" i="71"/>
  <c r="B98" i="62"/>
  <c r="B97" i="62"/>
  <c r="B97" i="63"/>
  <c r="B98" i="63"/>
  <c r="B98" i="66"/>
  <c r="B97" i="66"/>
  <c r="B98" i="65"/>
  <c r="B97" i="65"/>
  <c r="B98" i="67"/>
  <c r="B97" i="67"/>
  <c r="B98" i="68"/>
  <c r="B97" i="68"/>
  <c r="Q116" i="68"/>
  <c r="B98" i="69"/>
  <c r="B97" i="69"/>
  <c r="C91" i="68"/>
  <c r="V92" i="68"/>
  <c r="B88" i="68"/>
  <c r="B89" i="68"/>
  <c r="H91" i="68"/>
  <c r="V94" i="68"/>
  <c r="B98" i="64"/>
  <c r="B97" i="64"/>
  <c r="V92" i="69"/>
  <c r="C91" i="69"/>
  <c r="B88" i="69"/>
  <c r="H91" i="69"/>
  <c r="B89" i="69"/>
  <c r="V94" i="69"/>
  <c r="Q116" i="69"/>
  <c r="V92" i="67"/>
  <c r="C91" i="67"/>
  <c r="B88" i="67"/>
  <c r="H91" i="67"/>
  <c r="V94" i="67"/>
  <c r="B89" i="67"/>
  <c r="Q116" i="67"/>
  <c r="V92" i="66"/>
  <c r="C91" i="66"/>
  <c r="B88" i="66"/>
  <c r="Q116" i="66"/>
  <c r="H91" i="66"/>
  <c r="B89" i="66"/>
  <c r="V94" i="66"/>
  <c r="Q116" i="65"/>
  <c r="V92" i="65"/>
  <c r="C91" i="65"/>
  <c r="B88" i="65"/>
  <c r="H91" i="65"/>
  <c r="V94" i="65"/>
  <c r="B89" i="65"/>
  <c r="V92" i="64"/>
  <c r="C91" i="64"/>
  <c r="B88" i="64"/>
  <c r="Q116" i="64"/>
  <c r="V94" i="64"/>
  <c r="H91" i="64"/>
  <c r="B89" i="64"/>
  <c r="V92" i="63"/>
  <c r="C91" i="63"/>
  <c r="B88" i="63"/>
  <c r="Q116" i="63"/>
  <c r="H91" i="63"/>
  <c r="B89" i="63"/>
  <c r="V94" i="63"/>
  <c r="V92" i="62"/>
  <c r="C91" i="62"/>
  <c r="B88" i="62"/>
  <c r="Q116" i="62"/>
  <c r="V94" i="62"/>
  <c r="H91" i="62"/>
  <c r="B89" i="62"/>
  <c r="H139" i="71" l="1"/>
  <c r="B137" i="71"/>
  <c r="V142" i="71"/>
  <c r="B146" i="71"/>
  <c r="Q164" i="71"/>
  <c r="B145" i="71"/>
  <c r="V140" i="71"/>
  <c r="C139" i="71"/>
  <c r="B136" i="71"/>
  <c r="B110" i="66"/>
  <c r="B109" i="66"/>
  <c r="B110" i="69"/>
  <c r="B109" i="69"/>
  <c r="B110" i="64"/>
  <c r="B109" i="64"/>
  <c r="B110" i="63"/>
  <c r="B109" i="63"/>
  <c r="B109" i="68"/>
  <c r="B110" i="68"/>
  <c r="Q128" i="68"/>
  <c r="B110" i="65"/>
  <c r="B109" i="65"/>
  <c r="B100" i="68"/>
  <c r="V104" i="68"/>
  <c r="C103" i="68"/>
  <c r="B110" i="62"/>
  <c r="B109" i="62"/>
  <c r="B110" i="67"/>
  <c r="B109" i="67"/>
  <c r="H103" i="68"/>
  <c r="B101" i="68"/>
  <c r="V106" i="68"/>
  <c r="C103" i="69"/>
  <c r="B100" i="69"/>
  <c r="V104" i="69"/>
  <c r="Q128" i="69"/>
  <c r="H103" i="69"/>
  <c r="B101" i="69"/>
  <c r="V106" i="69"/>
  <c r="Q128" i="67"/>
  <c r="H103" i="67"/>
  <c r="B101" i="67"/>
  <c r="V106" i="67"/>
  <c r="C103" i="67"/>
  <c r="B100" i="67"/>
  <c r="V104" i="67"/>
  <c r="H103" i="66"/>
  <c r="B101" i="66"/>
  <c r="V106" i="66"/>
  <c r="C103" i="66"/>
  <c r="B100" i="66"/>
  <c r="V104" i="66"/>
  <c r="Q128" i="66"/>
  <c r="H103" i="65"/>
  <c r="B101" i="65"/>
  <c r="V106" i="65"/>
  <c r="Q128" i="65"/>
  <c r="B100" i="65"/>
  <c r="V104" i="65"/>
  <c r="C103" i="65"/>
  <c r="B100" i="64"/>
  <c r="V104" i="64"/>
  <c r="C103" i="64"/>
  <c r="H103" i="64"/>
  <c r="B101" i="64"/>
  <c r="V106" i="64"/>
  <c r="Q128" i="64"/>
  <c r="Q128" i="63"/>
  <c r="B100" i="63"/>
  <c r="V104" i="63"/>
  <c r="C103" i="63"/>
  <c r="H103" i="63"/>
  <c r="B101" i="63"/>
  <c r="V106" i="63"/>
  <c r="C103" i="62"/>
  <c r="B100" i="62"/>
  <c r="V104" i="62"/>
  <c r="Q128" i="62"/>
  <c r="H103" i="62"/>
  <c r="B101" i="62"/>
  <c r="V106" i="62"/>
  <c r="C151" i="71" l="1"/>
  <c r="B148" i="71"/>
  <c r="V152" i="71"/>
  <c r="H151" i="71"/>
  <c r="B149" i="71"/>
  <c r="V154" i="71"/>
  <c r="B158" i="71"/>
  <c r="Q176" i="71"/>
  <c r="B157" i="71"/>
  <c r="B122" i="64"/>
  <c r="B121" i="64"/>
  <c r="B122" i="65"/>
  <c r="B121" i="65"/>
  <c r="B121" i="67"/>
  <c r="B122" i="67"/>
  <c r="B121" i="62"/>
  <c r="B122" i="62"/>
  <c r="B122" i="66"/>
  <c r="B121" i="66"/>
  <c r="B122" i="69"/>
  <c r="B121" i="69"/>
  <c r="B122" i="68"/>
  <c r="B121" i="68"/>
  <c r="Q140" i="68"/>
  <c r="B122" i="63"/>
  <c r="B121" i="63"/>
  <c r="V118" i="68"/>
  <c r="H115" i="68"/>
  <c r="B113" i="68"/>
  <c r="V116" i="68"/>
  <c r="C115" i="68"/>
  <c r="B112" i="68"/>
  <c r="B112" i="69"/>
  <c r="V116" i="69"/>
  <c r="C115" i="69"/>
  <c r="Q140" i="69"/>
  <c r="B113" i="69"/>
  <c r="V118" i="69"/>
  <c r="H115" i="69"/>
  <c r="B113" i="67"/>
  <c r="V118" i="67"/>
  <c r="H115" i="67"/>
  <c r="B112" i="67"/>
  <c r="V116" i="67"/>
  <c r="C115" i="67"/>
  <c r="Q140" i="67"/>
  <c r="B112" i="66"/>
  <c r="C115" i="66"/>
  <c r="V116" i="66"/>
  <c r="Q140" i="66"/>
  <c r="B113" i="66"/>
  <c r="V118" i="66"/>
  <c r="H115" i="66"/>
  <c r="Q140" i="65"/>
  <c r="V116" i="65"/>
  <c r="C115" i="65"/>
  <c r="B112" i="65"/>
  <c r="B113" i="65"/>
  <c r="V118" i="65"/>
  <c r="H115" i="65"/>
  <c r="V116" i="64"/>
  <c r="C115" i="64"/>
  <c r="B112" i="64"/>
  <c r="Q140" i="64"/>
  <c r="B113" i="64"/>
  <c r="V118" i="64"/>
  <c r="H115" i="64"/>
  <c r="B113" i="63"/>
  <c r="H115" i="63"/>
  <c r="V118" i="63"/>
  <c r="V116" i="63"/>
  <c r="C115" i="63"/>
  <c r="B112" i="63"/>
  <c r="Q140" i="63"/>
  <c r="Q140" i="62"/>
  <c r="B113" i="62"/>
  <c r="H115" i="62"/>
  <c r="V118" i="62"/>
  <c r="V116" i="62"/>
  <c r="C115" i="62"/>
  <c r="B112" i="62"/>
  <c r="B160" i="71" l="1"/>
  <c r="V164" i="71"/>
  <c r="C163" i="71"/>
  <c r="B161" i="71"/>
  <c r="V166" i="71"/>
  <c r="H163" i="71"/>
  <c r="B170" i="71"/>
  <c r="B169" i="71"/>
  <c r="B134" i="62"/>
  <c r="B133" i="62"/>
  <c r="B134" i="63"/>
  <c r="B133" i="63"/>
  <c r="B133" i="66"/>
  <c r="B134" i="66"/>
  <c r="B134" i="68"/>
  <c r="B133" i="68"/>
  <c r="Q152" i="68"/>
  <c r="B134" i="69"/>
  <c r="B133" i="69"/>
  <c r="B125" i="68"/>
  <c r="V130" i="68"/>
  <c r="H127" i="68"/>
  <c r="B134" i="65"/>
  <c r="B133" i="65"/>
  <c r="B134" i="67"/>
  <c r="B133" i="67"/>
  <c r="B134" i="64"/>
  <c r="B133" i="64"/>
  <c r="C127" i="68"/>
  <c r="B124" i="68"/>
  <c r="V128" i="68"/>
  <c r="V130" i="69"/>
  <c r="H127" i="69"/>
  <c r="B125" i="69"/>
  <c r="Q152" i="69"/>
  <c r="V128" i="69"/>
  <c r="C127" i="69"/>
  <c r="B124" i="69"/>
  <c r="Q152" i="67"/>
  <c r="V130" i="67"/>
  <c r="H127" i="67"/>
  <c r="B125" i="67"/>
  <c r="V128" i="67"/>
  <c r="C127" i="67"/>
  <c r="B124" i="67"/>
  <c r="V130" i="66"/>
  <c r="H127" i="66"/>
  <c r="B125" i="66"/>
  <c r="B124" i="66"/>
  <c r="V128" i="66"/>
  <c r="C127" i="66"/>
  <c r="Q152" i="66"/>
  <c r="V130" i="65"/>
  <c r="H127" i="65"/>
  <c r="B125" i="65"/>
  <c r="V128" i="65"/>
  <c r="C127" i="65"/>
  <c r="B124" i="65"/>
  <c r="Q152" i="65"/>
  <c r="V130" i="64"/>
  <c r="H127" i="64"/>
  <c r="B125" i="64"/>
  <c r="V128" i="64"/>
  <c r="C127" i="64"/>
  <c r="B124" i="64"/>
  <c r="Q152" i="64"/>
  <c r="V128" i="63"/>
  <c r="B124" i="63"/>
  <c r="C127" i="63"/>
  <c r="Q152" i="63"/>
  <c r="V130" i="63"/>
  <c r="H127" i="63"/>
  <c r="B125" i="63"/>
  <c r="V130" i="62"/>
  <c r="H127" i="62"/>
  <c r="B125" i="62"/>
  <c r="Q152" i="62"/>
  <c r="V128" i="62"/>
  <c r="C127" i="62"/>
  <c r="B124" i="62"/>
  <c r="V178" i="71" l="1"/>
  <c r="H175" i="71"/>
  <c r="B173" i="71"/>
  <c r="V176" i="71"/>
  <c r="C175" i="71"/>
  <c r="B172" i="71"/>
  <c r="B146" i="68"/>
  <c r="B145" i="68"/>
  <c r="Q164" i="68"/>
  <c r="C139" i="68"/>
  <c r="B136" i="68"/>
  <c r="V140" i="68"/>
  <c r="B146" i="69"/>
  <c r="B145" i="69"/>
  <c r="B137" i="68"/>
  <c r="V142" i="68"/>
  <c r="H139" i="68"/>
  <c r="B145" i="65"/>
  <c r="B146" i="65"/>
  <c r="B146" i="64"/>
  <c r="B145" i="64"/>
  <c r="B146" i="67"/>
  <c r="B145" i="67"/>
  <c r="B146" i="62"/>
  <c r="B145" i="62"/>
  <c r="B146" i="63"/>
  <c r="B145" i="63"/>
  <c r="B146" i="66"/>
  <c r="B145" i="66"/>
  <c r="V140" i="69"/>
  <c r="C139" i="69"/>
  <c r="B136" i="69"/>
  <c r="Q164" i="69"/>
  <c r="H139" i="69"/>
  <c r="V142" i="69"/>
  <c r="B137" i="69"/>
  <c r="Q164" i="67"/>
  <c r="V142" i="67"/>
  <c r="H139" i="67"/>
  <c r="B137" i="67"/>
  <c r="V140" i="67"/>
  <c r="C139" i="67"/>
  <c r="B136" i="67"/>
  <c r="H139" i="66"/>
  <c r="B137" i="66"/>
  <c r="V142" i="66"/>
  <c r="V140" i="66"/>
  <c r="C139" i="66"/>
  <c r="B136" i="66"/>
  <c r="Q164" i="66"/>
  <c r="Q164" i="65"/>
  <c r="H139" i="65"/>
  <c r="V142" i="65"/>
  <c r="B137" i="65"/>
  <c r="V140" i="65"/>
  <c r="C139" i="65"/>
  <c r="B136" i="65"/>
  <c r="V140" i="64"/>
  <c r="C139" i="64"/>
  <c r="B136" i="64"/>
  <c r="Q164" i="64"/>
  <c r="H139" i="64"/>
  <c r="B137" i="64"/>
  <c r="V142" i="64"/>
  <c r="H139" i="63"/>
  <c r="B137" i="63"/>
  <c r="V142" i="63"/>
  <c r="V140" i="63"/>
  <c r="C139" i="63"/>
  <c r="B136" i="63"/>
  <c r="Q164" i="63"/>
  <c r="V140" i="62"/>
  <c r="C139" i="62"/>
  <c r="B136" i="62"/>
  <c r="Q164" i="62"/>
  <c r="V142" i="62"/>
  <c r="H139" i="62"/>
  <c r="B137" i="62"/>
  <c r="B158" i="69" l="1"/>
  <c r="B157" i="69"/>
  <c r="H151" i="68"/>
  <c r="V154" i="68"/>
  <c r="B149" i="68"/>
  <c r="B158" i="63"/>
  <c r="B157" i="63"/>
  <c r="B158" i="66"/>
  <c r="B157" i="66"/>
  <c r="B158" i="64"/>
  <c r="B157" i="64"/>
  <c r="B158" i="67"/>
  <c r="B157" i="67"/>
  <c r="B158" i="62"/>
  <c r="B157" i="62"/>
  <c r="B158" i="65"/>
  <c r="B157" i="65"/>
  <c r="B158" i="68"/>
  <c r="B157" i="68"/>
  <c r="Q176" i="68"/>
  <c r="B148" i="68"/>
  <c r="V152" i="68"/>
  <c r="C151" i="68"/>
  <c r="C151" i="69"/>
  <c r="B148" i="69"/>
  <c r="V152" i="69"/>
  <c r="Q176" i="69"/>
  <c r="H151" i="69"/>
  <c r="B149" i="69"/>
  <c r="V154" i="69"/>
  <c r="C151" i="67"/>
  <c r="B148" i="67"/>
  <c r="V152" i="67"/>
  <c r="Q176" i="67"/>
  <c r="H151" i="67"/>
  <c r="B149" i="67"/>
  <c r="V154" i="67"/>
  <c r="Q176" i="66"/>
  <c r="H151" i="66"/>
  <c r="B149" i="66"/>
  <c r="V154" i="66"/>
  <c r="C151" i="66"/>
  <c r="B148" i="66"/>
  <c r="V152" i="66"/>
  <c r="V152" i="65"/>
  <c r="B148" i="65"/>
  <c r="C151" i="65"/>
  <c r="Q176" i="65"/>
  <c r="H151" i="65"/>
  <c r="B149" i="65"/>
  <c r="V154" i="65"/>
  <c r="H151" i="64"/>
  <c r="B149" i="64"/>
  <c r="V154" i="64"/>
  <c r="C151" i="64"/>
  <c r="B148" i="64"/>
  <c r="V152" i="64"/>
  <c r="Q176" i="64"/>
  <c r="Q176" i="63"/>
  <c r="B148" i="63"/>
  <c r="V152" i="63"/>
  <c r="C151" i="63"/>
  <c r="H151" i="63"/>
  <c r="B149" i="63"/>
  <c r="V154" i="63"/>
  <c r="C151" i="62"/>
  <c r="B148" i="62"/>
  <c r="V152" i="62"/>
  <c r="Q176" i="62"/>
  <c r="H151" i="62"/>
  <c r="B149" i="62"/>
  <c r="V154" i="62"/>
  <c r="B170" i="63" l="1"/>
  <c r="B169" i="63"/>
  <c r="B170" i="64"/>
  <c r="B169" i="64"/>
  <c r="B170" i="67"/>
  <c r="B169" i="67"/>
  <c r="B170" i="65"/>
  <c r="B169" i="65"/>
  <c r="B170" i="66"/>
  <c r="B169" i="66"/>
  <c r="B170" i="68"/>
  <c r="B169" i="68"/>
  <c r="B170" i="62"/>
  <c r="B169" i="62"/>
  <c r="B170" i="69"/>
  <c r="B169" i="69"/>
  <c r="C163" i="68"/>
  <c r="B160" i="68"/>
  <c r="V164" i="68"/>
  <c r="B161" i="68"/>
  <c r="V166" i="68"/>
  <c r="H163" i="68"/>
  <c r="B160" i="69"/>
  <c r="V164" i="69"/>
  <c r="C163" i="69"/>
  <c r="B161" i="69"/>
  <c r="V166" i="69"/>
  <c r="H163" i="69"/>
  <c r="B160" i="67"/>
  <c r="V164" i="67"/>
  <c r="C163" i="67"/>
  <c r="B161" i="67"/>
  <c r="V166" i="67"/>
  <c r="H163" i="67"/>
  <c r="B161" i="66"/>
  <c r="V166" i="66"/>
  <c r="H163" i="66"/>
  <c r="B160" i="66"/>
  <c r="V164" i="66"/>
  <c r="C163" i="66"/>
  <c r="B160" i="65"/>
  <c r="V164" i="65"/>
  <c r="C163" i="65"/>
  <c r="B161" i="65"/>
  <c r="V166" i="65"/>
  <c r="H163" i="65"/>
  <c r="V164" i="64"/>
  <c r="C163" i="64"/>
  <c r="B160" i="64"/>
  <c r="B161" i="64"/>
  <c r="V166" i="64"/>
  <c r="H163" i="64"/>
  <c r="B161" i="63"/>
  <c r="H163" i="63"/>
  <c r="V166" i="63"/>
  <c r="V164" i="63"/>
  <c r="C163" i="63"/>
  <c r="B160" i="63"/>
  <c r="B160" i="62"/>
  <c r="V164" i="62"/>
  <c r="C163" i="62"/>
  <c r="B161" i="62"/>
  <c r="V166" i="62"/>
  <c r="H163" i="62"/>
  <c r="C175" i="68" l="1"/>
  <c r="B172" i="68"/>
  <c r="V176" i="68"/>
  <c r="V178" i="68"/>
  <c r="H175" i="68"/>
  <c r="B173" i="68"/>
  <c r="V178" i="69"/>
  <c r="H175" i="69"/>
  <c r="B173" i="69"/>
  <c r="V176" i="69"/>
  <c r="C175" i="69"/>
  <c r="B172" i="69"/>
  <c r="V176" i="67"/>
  <c r="C175" i="67"/>
  <c r="B172" i="67"/>
  <c r="V178" i="67"/>
  <c r="H175" i="67"/>
  <c r="B173" i="67"/>
  <c r="V176" i="66"/>
  <c r="C175" i="66"/>
  <c r="B172" i="66"/>
  <c r="V178" i="66"/>
  <c r="H175" i="66"/>
  <c r="B173" i="66"/>
  <c r="V178" i="65"/>
  <c r="B173" i="65"/>
  <c r="H175" i="65"/>
  <c r="V176" i="65"/>
  <c r="C175" i="65"/>
  <c r="B172" i="65"/>
  <c r="V176" i="64"/>
  <c r="C175" i="64"/>
  <c r="B172" i="64"/>
  <c r="V178" i="64"/>
  <c r="H175" i="64"/>
  <c r="B173" i="64"/>
  <c r="V176" i="63"/>
  <c r="C175" i="63"/>
  <c r="B172" i="63"/>
  <c r="V178" i="63"/>
  <c r="H175" i="63"/>
  <c r="B173" i="63"/>
  <c r="V178" i="62"/>
  <c r="H175" i="62"/>
  <c r="B173" i="62"/>
  <c r="V176" i="62"/>
  <c r="C175" i="62"/>
  <c r="B172" i="62"/>
</calcChain>
</file>

<file path=xl/sharedStrings.xml><?xml version="1.0" encoding="utf-8"?>
<sst xmlns="http://schemas.openxmlformats.org/spreadsheetml/2006/main" count="3627" uniqueCount="105">
  <si>
    <t>:</t>
  </si>
  <si>
    <t>míče</t>
  </si>
  <si>
    <t>pořadí</t>
  </si>
  <si>
    <t>body</t>
  </si>
  <si>
    <t>sety</t>
  </si>
  <si>
    <t>CELKEM</t>
  </si>
  <si>
    <t>2.set</t>
  </si>
  <si>
    <t>1.set</t>
  </si>
  <si>
    <t>T2</t>
  </si>
  <si>
    <t>T1</t>
  </si>
  <si>
    <t>1. LIGA</t>
  </si>
  <si>
    <t>hřiště 1</t>
  </si>
  <si>
    <t>hřiště 2</t>
  </si>
  <si>
    <t>hřiště 3</t>
  </si>
  <si>
    <t>hřiště 4</t>
  </si>
  <si>
    <t>hřiště 5</t>
  </si>
  <si>
    <t>hřiště 6</t>
  </si>
  <si>
    <t>výhry</t>
  </si>
  <si>
    <t>8. LIGA</t>
  </si>
  <si>
    <t>9. LIGA</t>
  </si>
  <si>
    <t>5. LIGA</t>
  </si>
  <si>
    <t>-</t>
  </si>
  <si>
    <t>dopoledne</t>
  </si>
  <si>
    <t>odpoledne</t>
  </si>
  <si>
    <t>4. LIGA</t>
  </si>
  <si>
    <t>3. LIGA</t>
  </si>
  <si>
    <t>7. LIGA</t>
  </si>
  <si>
    <t>6. LIGA</t>
  </si>
  <si>
    <t>2. LIGA</t>
  </si>
  <si>
    <t>výsledky</t>
  </si>
  <si>
    <t>Sety Celkem</t>
  </si>
  <si>
    <t>Body Celkem</t>
  </si>
  <si>
    <t>vs.</t>
  </si>
  <si>
    <t>Body 2. set</t>
  </si>
  <si>
    <t>Zápas</t>
  </si>
  <si>
    <t>Body 1. set</t>
  </si>
  <si>
    <t>Celkem</t>
  </si>
  <si>
    <t>2.
set</t>
  </si>
  <si>
    <t>1.
set</t>
  </si>
  <si>
    <t>10. LIGA</t>
  </si>
  <si>
    <t>hřiště 7</t>
  </si>
  <si>
    <t>hřiště 8</t>
  </si>
  <si>
    <t>hřiště 9</t>
  </si>
  <si>
    <t>hřiště 10</t>
  </si>
  <si>
    <t>Přebor Prahy v minivolejbale - 19.2.2023</t>
  </si>
  <si>
    <t>Meteor F</t>
  </si>
  <si>
    <t>Meteor E</t>
  </si>
  <si>
    <t>Kometa H</t>
  </si>
  <si>
    <t>Počernice D</t>
  </si>
  <si>
    <t>Dansport D</t>
  </si>
  <si>
    <t>Střešovice C</t>
  </si>
  <si>
    <t>Orion D</t>
  </si>
  <si>
    <t>Střešovice D</t>
  </si>
  <si>
    <t>Meteor D</t>
  </si>
  <si>
    <t>Slavia B</t>
  </si>
  <si>
    <t>Mikulova G</t>
  </si>
  <si>
    <t>Kometa G</t>
  </si>
  <si>
    <t>Orion G</t>
  </si>
  <si>
    <t>Kometa F</t>
  </si>
  <si>
    <t>Lvi C</t>
  </si>
  <si>
    <t>Lvi D</t>
  </si>
  <si>
    <t>Mikulova H</t>
  </si>
  <si>
    <t>Dansport B</t>
  </si>
  <si>
    <t>Počernice C</t>
  </si>
  <si>
    <t>Lvi B</t>
  </si>
  <si>
    <t>Španielka B</t>
  </si>
  <si>
    <t>Kunice C</t>
  </si>
  <si>
    <t>Vršovice C</t>
  </si>
  <si>
    <t>Slavia A</t>
  </si>
  <si>
    <t>Mikulova D</t>
  </si>
  <si>
    <t>Dansport C</t>
  </si>
  <si>
    <t>Orion F</t>
  </si>
  <si>
    <t>Orion E</t>
  </si>
  <si>
    <t>Kunice B</t>
  </si>
  <si>
    <t>Meteor B</t>
  </si>
  <si>
    <t>Orion A</t>
  </si>
  <si>
    <t>Střešovice A</t>
  </si>
  <si>
    <t>Kometa A</t>
  </si>
  <si>
    <t>Olymp A</t>
  </si>
  <si>
    <t>Joky</t>
  </si>
  <si>
    <t>Lvi A</t>
  </si>
  <si>
    <t>Olymp B</t>
  </si>
  <si>
    <t>Pečky A</t>
  </si>
  <si>
    <t>Počernice A</t>
  </si>
  <si>
    <t>Mikulova A</t>
  </si>
  <si>
    <t>Orion B</t>
  </si>
  <si>
    <t>Mikulova B</t>
  </si>
  <si>
    <t>Mikulova C</t>
  </si>
  <si>
    <t>Počernice B</t>
  </si>
  <si>
    <t>Dansport A</t>
  </si>
  <si>
    <t>Meteor A</t>
  </si>
  <si>
    <t>Vršovice B</t>
  </si>
  <si>
    <t>Vršovice A</t>
  </si>
  <si>
    <t>Kunice A</t>
  </si>
  <si>
    <t>Kometa C</t>
  </si>
  <si>
    <t>Kometa B</t>
  </si>
  <si>
    <t>Pečky B</t>
  </si>
  <si>
    <t>Orion C</t>
  </si>
  <si>
    <t>Mikulova E</t>
  </si>
  <si>
    <t>Kometa D</t>
  </si>
  <si>
    <t>Španielka A</t>
  </si>
  <si>
    <t>Střešovice B</t>
  </si>
  <si>
    <t>Kometa E</t>
  </si>
  <si>
    <t>Mikulova F</t>
  </si>
  <si>
    <t>Meteor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</si>
</sst>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i/>
      <sz val="10"/>
      <name val="Arial CE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8"/>
      <name val="Arial CE"/>
      <charset val="238"/>
    </font>
    <font>
      <sz val="16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2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1">
      <alignment horizontal="center" vertical="center"/>
    </xf>
    <xf numFmtId="0" fontId="1" fillId="0" borderId="0"/>
  </cellStyleXfs>
  <cellXfs count="270">
    <xf numFmtId="0" fontId="0" fillId="0" borderId="0" xfId="0"/>
    <xf numFmtId="0" fontId="3" fillId="0" borderId="0" xfId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0" fontId="9" fillId="0" borderId="44" xfId="1" applyNumberFormat="1" applyFont="1" applyBorder="1" applyAlignment="1" applyProtection="1">
      <alignment horizontal="center" vertical="center"/>
      <protection hidden="1"/>
    </xf>
    <xf numFmtId="20" fontId="9" fillId="0" borderId="52" xfId="1" applyNumberFormat="1" applyFont="1" applyBorder="1" applyAlignment="1" applyProtection="1">
      <alignment horizontal="center" vertical="center"/>
      <protection hidden="1"/>
    </xf>
    <xf numFmtId="20" fontId="9" fillId="0" borderId="53" xfId="1" applyNumberFormat="1" applyFont="1" applyBorder="1" applyAlignment="1" applyProtection="1">
      <alignment horizontal="center" vertical="center"/>
      <protection hidden="1"/>
    </xf>
    <xf numFmtId="0" fontId="18" fillId="0" borderId="0" xfId="0" applyFont="1"/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1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0" borderId="30" xfId="1" applyFont="1" applyBorder="1" applyAlignment="1" applyProtection="1">
      <alignment horizontal="center"/>
      <protection hidden="1"/>
    </xf>
    <xf numFmtId="0" fontId="6" fillId="0" borderId="20" xfId="1" applyFont="1" applyBorder="1" applyAlignment="1" applyProtection="1">
      <alignment horizontal="center" vertical="center"/>
      <protection hidden="1"/>
    </xf>
    <xf numFmtId="0" fontId="6" fillId="0" borderId="19" xfId="1" applyFont="1" applyBorder="1" applyAlignment="1" applyProtection="1">
      <alignment horizontal="center" vertical="center"/>
      <protection hidden="1"/>
    </xf>
    <xf numFmtId="0" fontId="6" fillId="0" borderId="34" xfId="1" applyFont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3" fillId="0" borderId="0" xfId="1" applyFont="1"/>
    <xf numFmtId="0" fontId="6" fillId="0" borderId="32" xfId="1" applyFont="1" applyBorder="1" applyAlignment="1" applyProtection="1">
      <alignment horizontal="center" vertical="center"/>
      <protection hidden="1"/>
    </xf>
    <xf numFmtId="0" fontId="3" fillId="0" borderId="39" xfId="1" applyFont="1" applyBorder="1" applyAlignment="1" applyProtection="1">
      <alignment horizontal="center" vertical="center"/>
      <protection hidden="1"/>
    </xf>
    <xf numFmtId="0" fontId="10" fillId="4" borderId="20" xfId="1" applyFont="1" applyFill="1" applyBorder="1" applyAlignment="1" applyProtection="1">
      <alignment vertical="center" wrapText="1"/>
      <protection hidden="1"/>
    </xf>
    <xf numFmtId="0" fontId="10" fillId="4" borderId="1" xfId="1" applyFont="1" applyFill="1" applyBorder="1" applyAlignment="1" applyProtection="1">
      <alignment vertical="center" wrapText="1"/>
      <protection hidden="1"/>
    </xf>
    <xf numFmtId="0" fontId="10" fillId="4" borderId="2" xfId="1" applyFont="1" applyFill="1" applyBorder="1" applyAlignment="1" applyProtection="1">
      <alignment vertical="center" wrapText="1"/>
      <protection hidden="1"/>
    </xf>
    <xf numFmtId="0" fontId="10" fillId="4" borderId="16" xfId="1" applyFont="1" applyFill="1" applyBorder="1" applyAlignment="1" applyProtection="1">
      <alignment vertical="center" wrapText="1"/>
      <protection hidden="1"/>
    </xf>
    <xf numFmtId="0" fontId="10" fillId="4" borderId="0" xfId="1" applyFont="1" applyFill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0" fillId="4" borderId="4" xfId="1" applyFont="1" applyFill="1" applyBorder="1" applyAlignment="1" applyProtection="1">
      <alignment vertical="center" wrapText="1"/>
      <protection hidden="1"/>
    </xf>
    <xf numFmtId="0" fontId="10" fillId="4" borderId="3" xfId="1" applyFont="1" applyFill="1" applyBorder="1" applyAlignment="1" applyProtection="1">
      <alignment vertical="center" wrapText="1"/>
      <protection hidden="1"/>
    </xf>
    <xf numFmtId="0" fontId="10" fillId="4" borderId="31" xfId="1" applyFont="1" applyFill="1" applyBorder="1" applyAlignment="1" applyProtection="1">
      <alignment vertical="center" wrapText="1"/>
      <protection hidden="1"/>
    </xf>
    <xf numFmtId="0" fontId="10" fillId="4" borderId="36" xfId="1" applyFont="1" applyFill="1" applyBorder="1" applyAlignment="1" applyProtection="1">
      <alignment vertical="center" wrapText="1"/>
      <protection hidden="1"/>
    </xf>
    <xf numFmtId="0" fontId="10" fillId="4" borderId="37" xfId="1" applyFont="1" applyFill="1" applyBorder="1" applyAlignment="1" applyProtection="1">
      <alignment vertical="center" wrapText="1"/>
      <protection hidden="1"/>
    </xf>
    <xf numFmtId="0" fontId="10" fillId="4" borderId="23" xfId="1" applyFont="1" applyFill="1" applyBorder="1" applyAlignment="1" applyProtection="1">
      <alignment vertical="center" wrapText="1"/>
      <protection hidden="1"/>
    </xf>
    <xf numFmtId="0" fontId="10" fillId="4" borderId="22" xfId="1" applyFont="1" applyFill="1" applyBorder="1" applyAlignment="1" applyProtection="1">
      <alignment vertical="center" wrapText="1"/>
      <protection hidden="1"/>
    </xf>
    <xf numFmtId="0" fontId="10" fillId="4" borderId="24" xfId="1" applyFont="1" applyFill="1" applyBorder="1" applyAlignment="1" applyProtection="1">
      <alignment vertical="center" wrapText="1"/>
      <protection hidden="1"/>
    </xf>
    <xf numFmtId="0" fontId="3" fillId="0" borderId="22" xfId="1" applyFont="1" applyBorder="1" applyAlignment="1" applyProtection="1">
      <alignment horizontal="center" vertical="center"/>
      <protection hidden="1"/>
    </xf>
    <xf numFmtId="0" fontId="3" fillId="0" borderId="23" xfId="1" applyFont="1" applyBorder="1" applyAlignment="1" applyProtection="1">
      <alignment horizontal="center" vertical="center"/>
      <protection hidden="1"/>
    </xf>
    <xf numFmtId="0" fontId="3" fillId="0" borderId="24" xfId="1" applyFont="1" applyBorder="1" applyAlignment="1" applyProtection="1">
      <alignment horizontal="center" vertical="center"/>
      <protection hidden="1"/>
    </xf>
    <xf numFmtId="0" fontId="3" fillId="0" borderId="63" xfId="1" applyFont="1" applyBorder="1" applyAlignment="1" applyProtection="1">
      <alignment horizontal="center" vertical="center"/>
      <protection hidden="1"/>
    </xf>
    <xf numFmtId="0" fontId="6" fillId="0" borderId="31" xfId="1" applyFont="1" applyBorder="1" applyAlignment="1" applyProtection="1">
      <alignment horizontal="center" vertical="center"/>
      <protection hidden="1"/>
    </xf>
    <xf numFmtId="0" fontId="6" fillId="0" borderId="36" xfId="1" applyFont="1" applyBorder="1" applyAlignment="1" applyProtection="1">
      <alignment horizontal="center" vertical="center"/>
      <protection hidden="1"/>
    </xf>
    <xf numFmtId="0" fontId="6" fillId="0" borderId="37" xfId="1" applyFont="1" applyBorder="1" applyAlignment="1" applyProtection="1">
      <alignment horizontal="center" vertical="center"/>
      <protection hidden="1"/>
    </xf>
    <xf numFmtId="0" fontId="6" fillId="0" borderId="21" xfId="1" applyFont="1" applyBorder="1" applyAlignment="1" applyProtection="1">
      <alignment horizontal="center" vertical="center"/>
      <protection hidden="1"/>
    </xf>
    <xf numFmtId="0" fontId="2" fillId="0" borderId="65" xfId="1" applyBorder="1" applyAlignment="1" applyProtection="1">
      <alignment horizontal="center" vertical="center"/>
      <protection hidden="1"/>
    </xf>
    <xf numFmtId="0" fontId="2" fillId="0" borderId="22" xfId="1" applyBorder="1" applyAlignment="1" applyProtection="1">
      <alignment horizontal="center" vertical="center"/>
      <protection hidden="1"/>
    </xf>
    <xf numFmtId="0" fontId="2" fillId="0" borderId="24" xfId="1" applyBorder="1" applyAlignment="1" applyProtection="1">
      <alignment horizontal="center" vertical="center"/>
      <protection hidden="1"/>
    </xf>
    <xf numFmtId="0" fontId="2" fillId="0" borderId="40" xfId="1" applyBorder="1" applyAlignment="1" applyProtection="1">
      <alignment horizontal="center" vertical="center"/>
      <protection hidden="1"/>
    </xf>
    <xf numFmtId="0" fontId="2" fillId="0" borderId="0" xfId="1" applyAlignment="1" applyProtection="1">
      <alignment horizontal="center" vertical="center"/>
      <protection hidden="1"/>
    </xf>
    <xf numFmtId="0" fontId="2" fillId="0" borderId="3" xfId="1" applyBorder="1" applyAlignment="1" applyProtection="1">
      <alignment horizontal="center" vertical="center"/>
      <protection hidden="1"/>
    </xf>
    <xf numFmtId="0" fontId="6" fillId="0" borderId="64" xfId="1" applyFont="1" applyBorder="1" applyAlignment="1" applyProtection="1">
      <alignment horizontal="center" vertical="center"/>
      <protection hidden="1"/>
    </xf>
    <xf numFmtId="0" fontId="10" fillId="4" borderId="43" xfId="1" applyFont="1" applyFill="1" applyBorder="1" applyAlignment="1" applyProtection="1">
      <alignment vertical="center" wrapText="1"/>
      <protection hidden="1"/>
    </xf>
    <xf numFmtId="0" fontId="2" fillId="0" borderId="17" xfId="1" applyBorder="1" applyAlignment="1" applyProtection="1">
      <alignment horizontal="center" vertical="center"/>
      <protection hidden="1"/>
    </xf>
    <xf numFmtId="0" fontId="2" fillId="0" borderId="1" xfId="1" applyBorder="1" applyAlignment="1" applyProtection="1">
      <alignment horizontal="center" vertical="center"/>
      <protection hidden="1"/>
    </xf>
    <xf numFmtId="0" fontId="2" fillId="0" borderId="11" xfId="1" applyBorder="1" applyAlignment="1" applyProtection="1">
      <alignment horizontal="center" vertical="center"/>
      <protection hidden="1"/>
    </xf>
    <xf numFmtId="0" fontId="6" fillId="0" borderId="4" xfId="1" applyFont="1" applyBorder="1" applyAlignment="1" applyProtection="1">
      <alignment horizontal="center" vertical="center"/>
      <protection hidden="1"/>
    </xf>
    <xf numFmtId="0" fontId="6" fillId="0" borderId="3" xfId="1" applyFont="1" applyBorder="1" applyAlignment="1" applyProtection="1">
      <alignment horizontal="center" vertical="center"/>
      <protection hidden="1"/>
    </xf>
    <xf numFmtId="0" fontId="6" fillId="0" borderId="39" xfId="1" applyFont="1" applyBorder="1" applyAlignment="1" applyProtection="1">
      <alignment horizontal="center" vertical="center"/>
      <protection hidden="1"/>
    </xf>
    <xf numFmtId="0" fontId="6" fillId="0" borderId="40" xfId="1" applyFont="1" applyBorder="1" applyAlignment="1" applyProtection="1">
      <alignment horizontal="center" vertical="center"/>
      <protection hidden="1"/>
    </xf>
    <xf numFmtId="0" fontId="6" fillId="0" borderId="43" xfId="1" applyFont="1" applyBorder="1" applyAlignment="1" applyProtection="1">
      <alignment horizontal="center" vertical="center"/>
      <protection hidden="1"/>
    </xf>
    <xf numFmtId="0" fontId="9" fillId="0" borderId="66" xfId="1" applyFont="1" applyBorder="1" applyAlignment="1" applyProtection="1">
      <alignment horizontal="center"/>
      <protection hidden="1"/>
    </xf>
    <xf numFmtId="0" fontId="9" fillId="0" borderId="67" xfId="1" applyFont="1" applyBorder="1" applyAlignment="1" applyProtection="1">
      <alignment horizontal="center"/>
      <protection hidden="1"/>
    </xf>
    <xf numFmtId="0" fontId="3" fillId="0" borderId="66" xfId="1" applyFont="1" applyBorder="1" applyAlignment="1" applyProtection="1">
      <alignment horizontal="center"/>
      <protection hidden="1"/>
    </xf>
    <xf numFmtId="0" fontId="3" fillId="0" borderId="68" xfId="1" applyFont="1" applyBorder="1" applyAlignment="1" applyProtection="1">
      <alignment horizontal="center"/>
      <protection hidden="1"/>
    </xf>
    <xf numFmtId="0" fontId="3" fillId="2" borderId="69" xfId="1" applyFont="1" applyFill="1" applyBorder="1" applyAlignment="1" applyProtection="1">
      <alignment horizontal="center"/>
      <protection locked="0"/>
    </xf>
    <xf numFmtId="0" fontId="3" fillId="2" borderId="68" xfId="1" applyFont="1" applyFill="1" applyBorder="1" applyAlignment="1" applyProtection="1">
      <alignment horizontal="center"/>
      <protection locked="0"/>
    </xf>
    <xf numFmtId="0" fontId="3" fillId="0" borderId="49" xfId="1" applyFont="1" applyBorder="1" applyAlignment="1" applyProtection="1">
      <alignment horizontal="center"/>
      <protection hidden="1"/>
    </xf>
    <xf numFmtId="0" fontId="9" fillId="0" borderId="70" xfId="1" applyFont="1" applyBorder="1" applyAlignment="1" applyProtection="1">
      <alignment horizontal="center"/>
      <protection hidden="1"/>
    </xf>
    <xf numFmtId="0" fontId="9" fillId="0" borderId="71" xfId="1" applyFont="1" applyBorder="1" applyAlignment="1" applyProtection="1">
      <alignment horizontal="center"/>
      <protection hidden="1"/>
    </xf>
    <xf numFmtId="0" fontId="3" fillId="0" borderId="70" xfId="1" applyFont="1" applyBorder="1" applyAlignment="1" applyProtection="1">
      <alignment horizontal="center"/>
      <protection hidden="1"/>
    </xf>
    <xf numFmtId="0" fontId="3" fillId="0" borderId="72" xfId="1" applyFont="1" applyBorder="1" applyAlignment="1" applyProtection="1">
      <alignment horizontal="center"/>
      <protection hidden="1"/>
    </xf>
    <xf numFmtId="0" fontId="3" fillId="2" borderId="73" xfId="1" applyFont="1" applyFill="1" applyBorder="1" applyAlignment="1" applyProtection="1">
      <alignment horizontal="center"/>
      <protection locked="0"/>
    </xf>
    <xf numFmtId="0" fontId="3" fillId="2" borderId="72" xfId="1" applyFont="1" applyFill="1" applyBorder="1" applyAlignment="1" applyProtection="1">
      <alignment horizontal="center"/>
      <protection locked="0"/>
    </xf>
    <xf numFmtId="0" fontId="3" fillId="0" borderId="74" xfId="1" applyFont="1" applyBorder="1" applyAlignment="1" applyProtection="1">
      <alignment horizontal="center"/>
      <protection hidden="1"/>
    </xf>
    <xf numFmtId="0" fontId="9" fillId="0" borderId="76" xfId="1" applyFont="1" applyBorder="1" applyAlignment="1" applyProtection="1">
      <alignment horizontal="center"/>
      <protection hidden="1"/>
    </xf>
    <xf numFmtId="0" fontId="9" fillId="0" borderId="77" xfId="1" applyFont="1" applyBorder="1" applyAlignment="1" applyProtection="1">
      <alignment horizontal="center"/>
      <protection hidden="1"/>
    </xf>
    <xf numFmtId="0" fontId="3" fillId="0" borderId="76" xfId="1" applyFont="1" applyBorder="1" applyAlignment="1" applyProtection="1">
      <alignment horizontal="center"/>
      <protection hidden="1"/>
    </xf>
    <xf numFmtId="0" fontId="3" fillId="0" borderId="78" xfId="1" applyFont="1" applyBorder="1" applyAlignment="1" applyProtection="1">
      <alignment horizontal="center"/>
      <protection hidden="1"/>
    </xf>
    <xf numFmtId="0" fontId="3" fillId="2" borderId="79" xfId="1" applyFont="1" applyFill="1" applyBorder="1" applyAlignment="1" applyProtection="1">
      <alignment horizontal="center"/>
      <protection locked="0"/>
    </xf>
    <xf numFmtId="0" fontId="3" fillId="2" borderId="78" xfId="1" applyFont="1" applyFill="1" applyBorder="1" applyAlignment="1" applyProtection="1">
      <alignment horizontal="center"/>
      <protection locked="0"/>
    </xf>
    <xf numFmtId="0" fontId="15" fillId="0" borderId="0" xfId="3" applyFont="1"/>
    <xf numFmtId="0" fontId="24" fillId="0" borderId="0" xfId="3" applyFont="1"/>
    <xf numFmtId="0" fontId="1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0" fillId="0" borderId="0" xfId="3" applyFont="1" applyAlignment="1">
      <alignment horizontal="right" vertical="center"/>
    </xf>
    <xf numFmtId="0" fontId="24" fillId="0" borderId="55" xfId="3" applyFont="1" applyBorder="1" applyAlignment="1">
      <alignment vertical="center"/>
    </xf>
    <xf numFmtId="0" fontId="24" fillId="0" borderId="56" xfId="3" applyFont="1" applyBorder="1" applyAlignment="1">
      <alignment vertical="center"/>
    </xf>
    <xf numFmtId="0" fontId="15" fillId="0" borderId="55" xfId="3" applyFont="1" applyBorder="1" applyAlignment="1">
      <alignment horizontal="right" vertical="center"/>
    </xf>
    <xf numFmtId="0" fontId="24" fillId="0" borderId="0" xfId="3" applyFont="1" applyAlignment="1">
      <alignment horizontal="left" vertical="center" indent="1"/>
    </xf>
    <xf numFmtId="0" fontId="24" fillId="0" borderId="0" xfId="3" applyFont="1" applyAlignment="1">
      <alignment horizontal="center"/>
    </xf>
    <xf numFmtId="0" fontId="19" fillId="0" borderId="0" xfId="3" applyFont="1"/>
    <xf numFmtId="0" fontId="24" fillId="0" borderId="1" xfId="3" applyFont="1" applyBorder="1"/>
    <xf numFmtId="0" fontId="15" fillId="0" borderId="1" xfId="3" applyFont="1" applyBorder="1"/>
    <xf numFmtId="0" fontId="26" fillId="0" borderId="0" xfId="3" applyFont="1" applyAlignment="1">
      <alignment horizontal="center"/>
    </xf>
    <xf numFmtId="14" fontId="19" fillId="0" borderId="0" xfId="3" applyNumberFormat="1" applyFont="1"/>
    <xf numFmtId="0" fontId="3" fillId="0" borderId="40" xfId="1" applyFont="1" applyBorder="1" applyAlignment="1" applyProtection="1">
      <alignment horizontal="center" vertical="center"/>
      <protection hidden="1"/>
    </xf>
    <xf numFmtId="0" fontId="3" fillId="0" borderId="54" xfId="1" applyFont="1" applyBorder="1" applyAlignment="1" applyProtection="1">
      <alignment horizontal="center" vertical="center"/>
      <protection hidden="1"/>
    </xf>
    <xf numFmtId="0" fontId="3" fillId="0" borderId="55" xfId="1" applyFont="1" applyBorder="1" applyAlignment="1" applyProtection="1">
      <alignment horizontal="center" vertical="center"/>
      <protection hidden="1"/>
    </xf>
    <xf numFmtId="0" fontId="3" fillId="0" borderId="56" xfId="1" applyFont="1" applyBorder="1" applyAlignment="1" applyProtection="1">
      <alignment horizontal="center" vertical="center"/>
      <protection hidden="1"/>
    </xf>
    <xf numFmtId="0" fontId="3" fillId="0" borderId="57" xfId="1" applyFont="1" applyBorder="1" applyAlignment="1" applyProtection="1">
      <alignment horizontal="center" vertical="center"/>
      <protection hidden="1"/>
    </xf>
    <xf numFmtId="0" fontId="3" fillId="0" borderId="17" xfId="1" applyFont="1" applyBorder="1" applyAlignment="1" applyProtection="1">
      <alignment horizontal="center" vertical="center"/>
      <protection hidden="1"/>
    </xf>
    <xf numFmtId="0" fontId="3" fillId="0" borderId="16" xfId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14" fontId="19" fillId="0" borderId="58" xfId="0" applyNumberFormat="1" applyFont="1" applyBorder="1" applyAlignment="1">
      <alignment vertical="center"/>
    </xf>
    <xf numFmtId="14" fontId="19" fillId="0" borderId="59" xfId="0" applyNumberFormat="1" applyFont="1" applyBorder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9" fillId="0" borderId="39" xfId="0" applyNumberFormat="1" applyFont="1" applyBorder="1" applyAlignment="1">
      <alignment horizontal="center" vertical="center"/>
    </xf>
    <xf numFmtId="14" fontId="19" fillId="0" borderId="59" xfId="0" applyNumberFormat="1" applyFont="1" applyBorder="1" applyAlignment="1">
      <alignment vertical="center"/>
    </xf>
    <xf numFmtId="14" fontId="19" fillId="0" borderId="3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18" fillId="0" borderId="40" xfId="0" applyNumberFormat="1" applyFont="1" applyBorder="1" applyAlignment="1">
      <alignment vertical="center"/>
    </xf>
    <xf numFmtId="14" fontId="18" fillId="0" borderId="0" xfId="0" applyNumberFormat="1" applyFont="1" applyAlignment="1">
      <alignment vertical="center"/>
    </xf>
    <xf numFmtId="3" fontId="18" fillId="0" borderId="58" xfId="0" applyNumberFormat="1" applyFont="1" applyBorder="1" applyAlignment="1">
      <alignment vertical="center"/>
    </xf>
    <xf numFmtId="14" fontId="18" fillId="0" borderId="59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14" fontId="18" fillId="0" borderId="39" xfId="0" applyNumberFormat="1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14" fontId="18" fillId="0" borderId="1" xfId="0" applyNumberFormat="1" applyFont="1" applyBorder="1" applyAlignment="1">
      <alignment vertical="center"/>
    </xf>
    <xf numFmtId="3" fontId="18" fillId="0" borderId="60" xfId="0" applyNumberFormat="1" applyFont="1" applyBorder="1" applyAlignment="1">
      <alignment vertical="center"/>
    </xf>
    <xf numFmtId="14" fontId="18" fillId="0" borderId="6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14" fontId="18" fillId="0" borderId="16" xfId="0" applyNumberFormat="1" applyFont="1" applyBorder="1" applyAlignment="1">
      <alignment vertical="center"/>
    </xf>
    <xf numFmtId="14" fontId="20" fillId="0" borderId="20" xfId="0" applyNumberFormat="1" applyFont="1" applyBorder="1" applyAlignment="1">
      <alignment vertical="center"/>
    </xf>
    <xf numFmtId="14" fontId="18" fillId="0" borderId="58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4" fontId="21" fillId="3" borderId="44" xfId="0" applyNumberFormat="1" applyFont="1" applyFill="1" applyBorder="1" applyAlignment="1">
      <alignment horizontal="center" vertical="center"/>
    </xf>
    <xf numFmtId="14" fontId="21" fillId="3" borderId="52" xfId="0" applyNumberFormat="1" applyFont="1" applyFill="1" applyBorder="1" applyAlignment="1">
      <alignment horizontal="center" vertical="center"/>
    </xf>
    <xf numFmtId="14" fontId="20" fillId="0" borderId="20" xfId="0" applyNumberFormat="1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0" fontId="17" fillId="0" borderId="17" xfId="1" applyFont="1" applyBorder="1" applyAlignment="1" applyProtection="1">
      <alignment horizontal="center"/>
      <protection hidden="1"/>
    </xf>
    <xf numFmtId="0" fontId="17" fillId="0" borderId="1" xfId="1" applyFont="1" applyBorder="1" applyAlignment="1" applyProtection="1">
      <alignment horizontal="center"/>
      <protection hidden="1"/>
    </xf>
    <xf numFmtId="0" fontId="17" fillId="0" borderId="11" xfId="1" applyFont="1" applyBorder="1" applyAlignment="1" applyProtection="1">
      <alignment horizontal="center"/>
      <protection hidden="1"/>
    </xf>
    <xf numFmtId="0" fontId="17" fillId="0" borderId="16" xfId="1" applyFont="1" applyBorder="1" applyAlignment="1" applyProtection="1">
      <alignment horizontal="center"/>
      <protection hidden="1"/>
    </xf>
    <xf numFmtId="14" fontId="14" fillId="0" borderId="21" xfId="0" applyNumberFormat="1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32" xfId="0" applyFont="1" applyBorder="1" applyAlignment="1" applyProtection="1">
      <alignment horizontal="center"/>
      <protection hidden="1"/>
    </xf>
    <xf numFmtId="0" fontId="28" fillId="0" borderId="0" xfId="0" applyFont="1" applyAlignment="1">
      <alignment horizontal="center"/>
    </xf>
    <xf numFmtId="0" fontId="17" fillId="5" borderId="17" xfId="1" applyFont="1" applyFill="1" applyBorder="1" applyAlignment="1" applyProtection="1">
      <alignment horizontal="center"/>
      <protection hidden="1"/>
    </xf>
    <xf numFmtId="0" fontId="17" fillId="5" borderId="1" xfId="1" applyFont="1" applyFill="1" applyBorder="1" applyAlignment="1" applyProtection="1">
      <alignment horizontal="center"/>
      <protection hidden="1"/>
    </xf>
    <xf numFmtId="0" fontId="17" fillId="5" borderId="11" xfId="1" applyFont="1" applyFill="1" applyBorder="1" applyAlignment="1" applyProtection="1">
      <alignment horizontal="center"/>
      <protection hidden="1"/>
    </xf>
    <xf numFmtId="0" fontId="17" fillId="5" borderId="16" xfId="1" applyFont="1" applyFill="1" applyBorder="1" applyAlignment="1" applyProtection="1">
      <alignment horizontal="center"/>
      <protection hidden="1"/>
    </xf>
    <xf numFmtId="14" fontId="8" fillId="0" borderId="27" xfId="1" applyNumberFormat="1" applyFont="1" applyBorder="1" applyAlignment="1" applyProtection="1">
      <alignment horizontal="center" vertical="center" wrapText="1"/>
      <protection hidden="1"/>
    </xf>
    <xf numFmtId="0" fontId="8" fillId="0" borderId="26" xfId="1" applyFont="1" applyBorder="1" applyAlignment="1" applyProtection="1">
      <alignment horizontal="center" vertical="center" wrapText="1"/>
      <protection hidden="1"/>
    </xf>
    <xf numFmtId="0" fontId="8" fillId="0" borderId="25" xfId="1" applyFont="1" applyBorder="1" applyAlignment="1" applyProtection="1">
      <alignment horizontal="center" vertical="center" wrapText="1"/>
      <protection hidden="1"/>
    </xf>
    <xf numFmtId="0" fontId="8" fillId="0" borderId="10" xfId="1" applyFont="1" applyBorder="1" applyAlignment="1" applyProtection="1">
      <alignment horizontal="center" vertical="center" wrapText="1"/>
      <protection hidden="1"/>
    </xf>
    <xf numFmtId="0" fontId="8" fillId="0" borderId="9" xfId="1" applyFont="1" applyBorder="1" applyAlignment="1" applyProtection="1">
      <alignment horizontal="center" vertical="center" wrapText="1"/>
      <protection hidden="1"/>
    </xf>
    <xf numFmtId="0" fontId="8" fillId="0" borderId="8" xfId="1" applyFont="1" applyBorder="1" applyAlignment="1" applyProtection="1">
      <alignment horizontal="center" vertical="center" wrapText="1"/>
      <protection hidden="1"/>
    </xf>
    <xf numFmtId="0" fontId="7" fillId="0" borderId="31" xfId="1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>
      <alignment horizontal="center" vertical="center"/>
    </xf>
    <xf numFmtId="0" fontId="23" fillId="0" borderId="50" xfId="1" applyFont="1" applyBorder="1" applyAlignment="1" applyProtection="1">
      <alignment horizontal="center" vertical="center"/>
      <protection hidden="1"/>
    </xf>
    <xf numFmtId="0" fontId="23" fillId="0" borderId="26" xfId="1" applyFont="1" applyBorder="1" applyAlignment="1" applyProtection="1">
      <alignment horizontal="center" vertical="center"/>
      <protection hidden="1"/>
    </xf>
    <xf numFmtId="0" fontId="4" fillId="0" borderId="51" xfId="1" applyFont="1" applyBorder="1" applyAlignment="1" applyProtection="1">
      <alignment horizontal="center" vertical="center"/>
      <protection hidden="1"/>
    </xf>
    <xf numFmtId="0" fontId="4" fillId="0" borderId="25" xfId="1" applyFont="1" applyBorder="1" applyAlignment="1" applyProtection="1">
      <alignment horizontal="center" vertical="center"/>
      <protection hidden="1"/>
    </xf>
    <xf numFmtId="0" fontId="8" fillId="0" borderId="7" xfId="1" applyFont="1" applyBorder="1" applyAlignment="1" applyProtection="1">
      <alignment horizontal="center" vertical="center" wrapText="1"/>
      <protection hidden="1"/>
    </xf>
    <xf numFmtId="0" fontId="8" fillId="0" borderId="6" xfId="1" applyFont="1" applyBorder="1" applyAlignment="1" applyProtection="1">
      <alignment horizontal="center" vertical="center" wrapText="1"/>
      <protection hidden="1"/>
    </xf>
    <xf numFmtId="0" fontId="8" fillId="0" borderId="5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>
      <alignment horizontal="center" vertical="center"/>
    </xf>
    <xf numFmtId="0" fontId="23" fillId="0" borderId="41" xfId="1" applyFont="1" applyBorder="1" applyAlignment="1" applyProtection="1">
      <alignment horizontal="center" vertical="center"/>
      <protection hidden="1"/>
    </xf>
    <xf numFmtId="0" fontId="4" fillId="0" borderId="15" xfId="1" applyFont="1" applyBorder="1" applyAlignment="1" applyProtection="1">
      <alignment horizontal="center" vertical="center"/>
      <protection hidden="1"/>
    </xf>
    <xf numFmtId="14" fontId="9" fillId="0" borderId="27" xfId="1" applyNumberFormat="1" applyFont="1" applyBorder="1" applyAlignment="1" applyProtection="1">
      <alignment horizontal="center" vertical="center" wrapText="1"/>
      <protection hidden="1"/>
    </xf>
    <xf numFmtId="0" fontId="9" fillId="0" borderId="26" xfId="1" applyFont="1" applyBorder="1" applyAlignment="1" applyProtection="1">
      <alignment horizontal="center" vertical="center" wrapText="1"/>
      <protection hidden="1"/>
    </xf>
    <xf numFmtId="0" fontId="9" fillId="0" borderId="25" xfId="1" applyFont="1" applyBorder="1" applyAlignment="1" applyProtection="1">
      <alignment horizontal="center" vertical="center" wrapText="1"/>
      <protection hidden="1"/>
    </xf>
    <xf numFmtId="0" fontId="9" fillId="0" borderId="30" xfId="1" applyFont="1" applyBorder="1" applyAlignment="1" applyProtection="1">
      <alignment horizontal="center" vertical="center" wrapText="1"/>
      <protection hidden="1"/>
    </xf>
    <xf numFmtId="0" fontId="9" fillId="0" borderId="29" xfId="1" applyFont="1" applyBorder="1" applyAlignment="1" applyProtection="1">
      <alignment horizontal="center" vertical="center" wrapText="1"/>
      <protection hidden="1"/>
    </xf>
    <xf numFmtId="0" fontId="9" fillId="0" borderId="28" xfId="1" applyFont="1" applyBorder="1" applyAlignment="1" applyProtection="1">
      <alignment horizontal="center" vertical="center" wrapText="1"/>
      <protection hidden="1"/>
    </xf>
    <xf numFmtId="14" fontId="8" fillId="0" borderId="10" xfId="1" applyNumberFormat="1" applyFont="1" applyBorder="1" applyAlignment="1" applyProtection="1">
      <alignment horizontal="center" vertical="center" wrapText="1"/>
      <protection hidden="1"/>
    </xf>
    <xf numFmtId="0" fontId="23" fillId="0" borderId="29" xfId="1" applyFont="1" applyBorder="1" applyAlignment="1" applyProtection="1">
      <alignment horizontal="center" vertical="center"/>
      <protection hidden="1"/>
    </xf>
    <xf numFmtId="0" fontId="4" fillId="0" borderId="28" xfId="1" applyFont="1" applyBorder="1" applyAlignment="1" applyProtection="1">
      <alignment horizontal="center" vertical="center"/>
      <protection hidden="1"/>
    </xf>
    <xf numFmtId="14" fontId="8" fillId="0" borderId="14" xfId="1" applyNumberFormat="1" applyFont="1" applyBorder="1" applyAlignment="1" applyProtection="1">
      <alignment horizontal="center" vertical="center" wrapText="1"/>
      <protection hidden="1"/>
    </xf>
    <xf numFmtId="0" fontId="8" fillId="0" borderId="13" xfId="1" applyFont="1" applyBorder="1" applyAlignment="1" applyProtection="1">
      <alignment horizontal="center" vertical="center" wrapText="1"/>
      <protection hidden="1"/>
    </xf>
    <xf numFmtId="0" fontId="8" fillId="0" borderId="12" xfId="1" applyFont="1" applyBorder="1" applyAlignment="1" applyProtection="1">
      <alignment horizontal="center" vertical="center" wrapText="1"/>
      <protection hidden="1"/>
    </xf>
    <xf numFmtId="0" fontId="8" fillId="0" borderId="30" xfId="1" applyFont="1" applyBorder="1" applyAlignment="1" applyProtection="1">
      <alignment horizontal="center" vertical="center" wrapText="1"/>
      <protection hidden="1"/>
    </xf>
    <xf numFmtId="0" fontId="8" fillId="0" borderId="29" xfId="1" applyFont="1" applyBorder="1" applyAlignment="1" applyProtection="1">
      <alignment horizontal="center" vertical="center" wrapText="1"/>
      <protection hidden="1"/>
    </xf>
    <xf numFmtId="0" fontId="8" fillId="0" borderId="28" xfId="1" applyFont="1" applyBorder="1" applyAlignment="1" applyProtection="1">
      <alignment horizontal="center" vertical="center" wrapText="1"/>
      <protection hidden="1"/>
    </xf>
    <xf numFmtId="0" fontId="7" fillId="0" borderId="34" xfId="1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>
      <alignment horizontal="center" vertical="center"/>
    </xf>
    <xf numFmtId="0" fontId="23" fillId="0" borderId="45" xfId="1" applyFont="1" applyBorder="1" applyAlignment="1" applyProtection="1">
      <alignment horizontal="center" vertical="center"/>
      <protection hidden="1"/>
    </xf>
    <xf numFmtId="0" fontId="4" fillId="0" borderId="18" xfId="1" applyFont="1" applyBorder="1" applyAlignment="1" applyProtection="1">
      <alignment horizontal="center" vertical="center"/>
      <protection hidden="1"/>
    </xf>
    <xf numFmtId="0" fontId="8" fillId="0" borderId="35" xfId="1" applyFont="1" applyBorder="1" applyAlignment="1" applyProtection="1">
      <alignment horizontal="center" vertical="center" wrapText="1"/>
      <protection hidden="1"/>
    </xf>
    <xf numFmtId="0" fontId="8" fillId="0" borderId="33" xfId="1" applyFont="1" applyBorder="1" applyAlignment="1" applyProtection="1">
      <alignment horizontal="center" vertical="center" wrapText="1"/>
      <protection hidden="1"/>
    </xf>
    <xf numFmtId="0" fontId="8" fillId="0" borderId="38" xfId="1" applyFont="1" applyBorder="1" applyAlignment="1" applyProtection="1">
      <alignment horizontal="center" vertical="center" wrapText="1"/>
      <protection hidden="1"/>
    </xf>
    <xf numFmtId="0" fontId="8" fillId="0" borderId="42" xfId="1" applyFont="1" applyBorder="1" applyAlignment="1" applyProtection="1">
      <alignment horizontal="center" vertical="center" wrapText="1"/>
      <protection hidden="1"/>
    </xf>
    <xf numFmtId="0" fontId="8" fillId="0" borderId="37" xfId="1" applyFont="1" applyBorder="1" applyAlignment="1" applyProtection="1">
      <alignment horizontal="center" vertical="center" wrapText="1"/>
      <protection hidden="1"/>
    </xf>
    <xf numFmtId="0" fontId="8" fillId="0" borderId="31" xfId="1" applyFont="1" applyBorder="1" applyAlignment="1" applyProtection="1">
      <alignment horizontal="center" vertical="center" wrapText="1"/>
      <protection hidden="1"/>
    </xf>
    <xf numFmtId="0" fontId="8" fillId="0" borderId="46" xfId="1" applyFont="1" applyBorder="1" applyAlignment="1" applyProtection="1">
      <alignment horizontal="center"/>
      <protection hidden="1"/>
    </xf>
    <xf numFmtId="0" fontId="8" fillId="0" borderId="47" xfId="1" applyFont="1" applyBorder="1" applyAlignment="1" applyProtection="1">
      <alignment horizontal="center"/>
      <protection hidden="1"/>
    </xf>
    <xf numFmtId="0" fontId="8" fillId="0" borderId="48" xfId="1" applyFont="1" applyBorder="1" applyAlignment="1" applyProtection="1">
      <alignment horizontal="center"/>
      <protection hidden="1"/>
    </xf>
    <xf numFmtId="0" fontId="8" fillId="0" borderId="27" xfId="1" applyFont="1" applyBorder="1" applyAlignment="1" applyProtection="1">
      <alignment horizontal="center" vertical="center"/>
      <protection hidden="1"/>
    </xf>
    <xf numFmtId="0" fontId="8" fillId="0" borderId="26" xfId="1" applyFont="1" applyBorder="1" applyAlignment="1" applyProtection="1">
      <alignment horizontal="center" vertical="center"/>
      <protection hidden="1"/>
    </xf>
    <xf numFmtId="0" fontId="8" fillId="0" borderId="4" xfId="1" applyFont="1" applyBorder="1" applyAlignment="1" applyProtection="1">
      <alignment horizontal="center" textRotation="90"/>
      <protection hidden="1"/>
    </xf>
    <xf numFmtId="0" fontId="0" fillId="0" borderId="3" xfId="0" applyBorder="1" applyAlignment="1">
      <alignment horizontal="center" textRotation="90"/>
    </xf>
    <xf numFmtId="0" fontId="8" fillId="0" borderId="2" xfId="1" applyFont="1" applyBorder="1" applyAlignment="1" applyProtection="1">
      <alignment horizontal="center" textRotation="90"/>
      <protection hidden="1"/>
    </xf>
    <xf numFmtId="0" fontId="0" fillId="0" borderId="11" xfId="0" applyBorder="1" applyAlignment="1">
      <alignment horizontal="center" textRotation="90"/>
    </xf>
    <xf numFmtId="0" fontId="8" fillId="0" borderId="50" xfId="1" applyFont="1" applyBorder="1" applyAlignment="1" applyProtection="1">
      <alignment horizontal="center" textRotation="90"/>
      <protection hidden="1"/>
    </xf>
    <xf numFmtId="0" fontId="8" fillId="0" borderId="41" xfId="1" applyFont="1" applyBorder="1" applyAlignment="1" applyProtection="1">
      <alignment horizontal="center" textRotation="90"/>
      <protection hidden="1"/>
    </xf>
    <xf numFmtId="0" fontId="8" fillId="0" borderId="51" xfId="1" applyFont="1" applyBorder="1" applyAlignment="1" applyProtection="1">
      <alignment horizontal="center" textRotation="90"/>
      <protection hidden="1"/>
    </xf>
    <xf numFmtId="0" fontId="8" fillId="0" borderId="15" xfId="1" applyFont="1" applyBorder="1" applyAlignment="1" applyProtection="1">
      <alignment horizontal="center" textRotation="90"/>
      <protection hidden="1"/>
    </xf>
    <xf numFmtId="0" fontId="8" fillId="0" borderId="30" xfId="1" applyFont="1" applyBorder="1" applyAlignment="1" applyProtection="1">
      <alignment horizontal="center" vertical="center"/>
      <protection hidden="1"/>
    </xf>
    <xf numFmtId="0" fontId="8" fillId="0" borderId="29" xfId="1" applyFont="1" applyBorder="1" applyAlignment="1" applyProtection="1">
      <alignment horizontal="center" vertical="center"/>
      <protection hidden="1"/>
    </xf>
    <xf numFmtId="14" fontId="22" fillId="0" borderId="21" xfId="1" applyNumberFormat="1" applyFont="1" applyBorder="1" applyAlignment="1" applyProtection="1">
      <alignment horizontal="center" vertical="center" wrapText="1"/>
      <protection hidden="1"/>
    </xf>
    <xf numFmtId="0" fontId="22" fillId="0" borderId="20" xfId="1" applyFont="1" applyBorder="1" applyAlignment="1" applyProtection="1">
      <alignment horizontal="center" vertical="center" wrapText="1"/>
      <protection hidden="1"/>
    </xf>
    <xf numFmtId="0" fontId="22" fillId="0" borderId="32" xfId="1" applyFont="1" applyBorder="1" applyAlignment="1" applyProtection="1">
      <alignment horizontal="center" vertical="center" wrapText="1"/>
      <protection hidden="1"/>
    </xf>
    <xf numFmtId="0" fontId="22" fillId="0" borderId="40" xfId="1" applyFont="1" applyBorder="1" applyAlignment="1" applyProtection="1">
      <alignment horizontal="center" vertical="center" wrapText="1"/>
      <protection hidden="1"/>
    </xf>
    <xf numFmtId="0" fontId="22" fillId="0" borderId="0" xfId="1" applyFont="1" applyAlignment="1" applyProtection="1">
      <alignment horizontal="center" vertical="center" wrapText="1"/>
      <protection hidden="1"/>
    </xf>
    <xf numFmtId="0" fontId="22" fillId="0" borderId="39" xfId="1" applyFont="1" applyBorder="1" applyAlignment="1" applyProtection="1">
      <alignment horizontal="center" vertical="center" wrapText="1"/>
      <protection hidden="1"/>
    </xf>
    <xf numFmtId="0" fontId="22" fillId="0" borderId="17" xfId="1" applyFont="1" applyBorder="1" applyAlignment="1" applyProtection="1">
      <alignment horizontal="center" vertical="center" wrapText="1"/>
      <protection hidden="1"/>
    </xf>
    <xf numFmtId="0" fontId="22" fillId="0" borderId="1" xfId="1" applyFont="1" applyBorder="1" applyAlignment="1" applyProtection="1">
      <alignment horizontal="center" vertical="center" wrapText="1"/>
      <protection hidden="1"/>
    </xf>
    <xf numFmtId="0" fontId="22" fillId="0" borderId="16" xfId="1" applyFont="1" applyBorder="1" applyAlignment="1" applyProtection="1">
      <alignment horizontal="center" vertical="center" wrapText="1"/>
      <protection hidden="1"/>
    </xf>
    <xf numFmtId="14" fontId="12" fillId="0" borderId="62" xfId="0" applyNumberFormat="1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56" xfId="0" applyFont="1" applyBorder="1" applyAlignment="1" applyProtection="1">
      <alignment horizontal="center" vertical="center" wrapText="1"/>
      <protection hidden="1"/>
    </xf>
    <xf numFmtId="14" fontId="12" fillId="0" borderId="75" xfId="0" applyNumberFormat="1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14" fontId="12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41" xfId="0" applyFont="1" applyBorder="1" applyAlignment="1" applyProtection="1">
      <alignment horizontal="center" vertical="center" wrapText="1"/>
      <protection hidden="1"/>
    </xf>
    <xf numFmtId="14" fontId="5" fillId="0" borderId="75" xfId="1" applyNumberFormat="1" applyFont="1" applyBorder="1" applyAlignment="1" applyProtection="1">
      <alignment horizontal="center" vertical="center" wrapText="1"/>
      <protection hidden="1"/>
    </xf>
    <xf numFmtId="0" fontId="5" fillId="0" borderId="75" xfId="1" applyFont="1" applyBorder="1" applyAlignment="1" applyProtection="1">
      <alignment horizontal="center" vertical="center" wrapText="1"/>
      <protection hidden="1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12" xfId="1" applyFont="1" applyBorder="1" applyAlignment="1" applyProtection="1">
      <alignment horizontal="center"/>
      <protection hidden="1"/>
    </xf>
    <xf numFmtId="14" fontId="5" fillId="0" borderId="29" xfId="1" applyNumberFormat="1" applyFont="1" applyBorder="1" applyAlignment="1" applyProtection="1">
      <alignment horizontal="center" vertical="center" wrapText="1"/>
      <protection hidden="1"/>
    </xf>
    <xf numFmtId="0" fontId="5" fillId="0" borderId="29" xfId="1" applyFont="1" applyBorder="1" applyAlignment="1" applyProtection="1">
      <alignment horizontal="center" vertical="center" wrapText="1"/>
      <protection hidden="1"/>
    </xf>
    <xf numFmtId="0" fontId="3" fillId="0" borderId="13" xfId="1" applyFont="1" applyBorder="1" applyAlignment="1" applyProtection="1">
      <alignment horizontal="center"/>
      <protection hidden="1"/>
    </xf>
    <xf numFmtId="0" fontId="25" fillId="0" borderId="0" xfId="3" applyFont="1" applyAlignment="1">
      <alignment horizontal="center" vertical="center"/>
    </xf>
    <xf numFmtId="14" fontId="27" fillId="0" borderId="0" xfId="3" applyNumberFormat="1" applyFont="1" applyAlignment="1">
      <alignment horizontal="left" vertical="center"/>
    </xf>
    <xf numFmtId="0" fontId="19" fillId="0" borderId="0" xfId="3" applyFont="1" applyAlignment="1">
      <alignment horizontal="center" vertical="center"/>
    </xf>
    <xf numFmtId="0" fontId="25" fillId="0" borderId="0" xfId="3" applyFont="1" applyAlignment="1">
      <alignment horizontal="left" vertical="center" inden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9" fillId="0" borderId="0" xfId="3" applyFont="1" applyAlignment="1">
      <alignment horizontal="center"/>
    </xf>
    <xf numFmtId="0" fontId="19" fillId="0" borderId="3" xfId="3" applyFont="1" applyBorder="1" applyAlignment="1">
      <alignment horizontal="center"/>
    </xf>
    <xf numFmtId="0" fontId="19" fillId="0" borderId="0" xfId="3" applyFont="1" applyAlignment="1">
      <alignment horizontal="center" vertical="center" textRotation="90" wrapText="1"/>
    </xf>
    <xf numFmtId="14" fontId="8" fillId="0" borderId="21" xfId="1" applyNumberFormat="1" applyFont="1" applyBorder="1" applyAlignment="1" applyProtection="1">
      <alignment horizontal="center" vertical="center" wrapText="1"/>
      <protection hidden="1"/>
    </xf>
    <xf numFmtId="14" fontId="8" fillId="0" borderId="20" xfId="1" applyNumberFormat="1" applyFont="1" applyBorder="1" applyAlignment="1" applyProtection="1">
      <alignment horizontal="center" vertical="center" wrapText="1"/>
      <protection hidden="1"/>
    </xf>
    <xf numFmtId="14" fontId="8" fillId="0" borderId="32" xfId="1" applyNumberFormat="1" applyFont="1" applyBorder="1" applyAlignment="1" applyProtection="1">
      <alignment horizontal="center" vertical="center" wrapText="1"/>
      <protection hidden="1"/>
    </xf>
    <xf numFmtId="14" fontId="8" fillId="0" borderId="65" xfId="1" applyNumberFormat="1" applyFont="1" applyBorder="1" applyAlignment="1" applyProtection="1">
      <alignment horizontal="center" vertical="center" wrapText="1"/>
      <protection hidden="1"/>
    </xf>
    <xf numFmtId="14" fontId="8" fillId="0" borderId="22" xfId="1" applyNumberFormat="1" applyFont="1" applyBorder="1" applyAlignment="1" applyProtection="1">
      <alignment horizontal="center" vertical="center" wrapText="1"/>
      <protection hidden="1"/>
    </xf>
    <xf numFmtId="14" fontId="8" fillId="0" borderId="63" xfId="1" applyNumberFormat="1" applyFont="1" applyBorder="1" applyAlignment="1" applyProtection="1">
      <alignment horizontal="center" vertical="center" wrapText="1"/>
      <protection hidden="1"/>
    </xf>
    <xf numFmtId="1" fontId="7" fillId="0" borderId="31" xfId="1" applyNumberFormat="1" applyFont="1" applyBorder="1" applyAlignment="1" applyProtection="1">
      <alignment horizontal="center" vertical="center"/>
      <protection hidden="1"/>
    </xf>
    <xf numFmtId="1" fontId="16" fillId="0" borderId="37" xfId="0" applyNumberFormat="1" applyFont="1" applyBorder="1" applyAlignment="1">
      <alignment horizontal="center" vertical="center"/>
    </xf>
    <xf numFmtId="1" fontId="7" fillId="0" borderId="4" xfId="1" applyNumberFormat="1" applyFont="1" applyBorder="1" applyAlignment="1" applyProtection="1">
      <alignment horizontal="center" vertical="center"/>
      <protection hidden="1"/>
    </xf>
    <xf numFmtId="1" fontId="16" fillId="0" borderId="3" xfId="0" applyNumberFormat="1" applyFont="1" applyBorder="1" applyAlignment="1">
      <alignment horizontal="center" vertical="center"/>
    </xf>
    <xf numFmtId="164" fontId="7" fillId="0" borderId="34" xfId="1" applyNumberFormat="1" applyFont="1" applyBorder="1" applyAlignment="1" applyProtection="1">
      <alignment horizontal="center" vertical="center"/>
      <protection hidden="1"/>
    </xf>
    <xf numFmtId="164" fontId="16" fillId="0" borderId="19" xfId="0" applyNumberFormat="1" applyFont="1" applyBorder="1" applyAlignment="1">
      <alignment horizontal="center" vertical="center"/>
    </xf>
    <xf numFmtId="164" fontId="7" fillId="0" borderId="4" xfId="1" applyNumberFormat="1" applyFont="1" applyBorder="1" applyAlignment="1" applyProtection="1">
      <alignment horizontal="center" vertical="center"/>
      <protection hidden="1"/>
    </xf>
    <xf numFmtId="164" fontId="16" fillId="0" borderId="3" xfId="0" applyNumberFormat="1" applyFont="1" applyBorder="1" applyAlignment="1">
      <alignment horizontal="center" vertical="center"/>
    </xf>
    <xf numFmtId="164" fontId="7" fillId="0" borderId="31" xfId="1" applyNumberFormat="1" applyFont="1" applyBorder="1" applyAlignment="1" applyProtection="1">
      <alignment horizontal="center" vertical="center"/>
      <protection hidden="1"/>
    </xf>
    <xf numFmtId="164" fontId="16" fillId="0" borderId="37" xfId="0" applyNumberFormat="1" applyFont="1" applyBorder="1" applyAlignment="1">
      <alignment horizontal="center" vertical="center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16" fillId="0" borderId="11" xfId="0" applyNumberFormat="1" applyFont="1" applyBorder="1" applyAlignment="1">
      <alignment horizontal="center" vertical="center"/>
    </xf>
  </cellXfs>
  <cellStyles count="4">
    <cellStyle name="Normální" xfId="0" builtinId="0"/>
    <cellStyle name="Normální 2" xfId="1" xr:uid="{00000000-0005-0000-0000-000001000000}"/>
    <cellStyle name="Normální 3" xfId="3" xr:uid="{00000000-0005-0000-0000-000002000000}"/>
    <cellStyle name="Styl 1" xfId="2" xr:uid="{00000000-0005-0000-0000-000003000000}"/>
  </cellStyles>
  <dxfs count="0"/>
  <tableStyles count="0" defaultTableStyle="TableStyleMedium2" defaultPivotStyle="PivotStyleMedium9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Z17"/>
  <sheetViews>
    <sheetView zoomScaleNormal="100" workbookViewId="0">
      <selection activeCell="K11" sqref="K11"/>
    </sheetView>
  </sheetViews>
  <sheetFormatPr defaultColWidth="8.77734375" defaultRowHeight="13.8" x14ac:dyDescent="0.3"/>
  <cols>
    <col min="1" max="1" width="10.21875" style="8" bestFit="1" customWidth="1"/>
    <col min="2" max="2" width="10.77734375" style="8" customWidth="1"/>
    <col min="3" max="3" width="3.77734375" style="8" customWidth="1"/>
    <col min="4" max="4" width="10.77734375" style="8" customWidth="1"/>
    <col min="5" max="5" width="3.77734375" style="8" customWidth="1"/>
    <col min="6" max="6" width="10.77734375" style="8" customWidth="1"/>
    <col min="7" max="7" width="3.77734375" style="8" customWidth="1"/>
    <col min="8" max="8" width="10.77734375" style="8" customWidth="1"/>
    <col min="9" max="9" width="3.77734375" style="8" customWidth="1"/>
    <col min="10" max="10" width="10.77734375" style="8" customWidth="1"/>
    <col min="11" max="11" width="3.77734375" style="8" customWidth="1"/>
    <col min="12" max="12" width="12" style="8" bestFit="1" customWidth="1"/>
    <col min="13" max="13" width="8.77734375" style="8"/>
    <col min="14" max="14" width="3.77734375" style="8" customWidth="1"/>
    <col min="15" max="15" width="1.5546875" style="8" customWidth="1"/>
    <col min="16" max="17" width="3.77734375" style="8" customWidth="1"/>
    <col min="18" max="18" width="1.5546875" style="8" customWidth="1"/>
    <col min="19" max="21" width="3.77734375" style="8" customWidth="1"/>
    <col min="22" max="22" width="1.5546875" style="8" customWidth="1"/>
    <col min="23" max="24" width="3.77734375" style="8" customWidth="1"/>
    <col min="25" max="25" width="1.5546875" style="8" customWidth="1"/>
    <col min="26" max="26" width="3.77734375" style="8" customWidth="1"/>
    <col min="27" max="16384" width="8.77734375" style="8"/>
  </cols>
  <sheetData>
    <row r="1" spans="1:26" s="111" customFormat="1" ht="21.6" customHeight="1" x14ac:dyDescent="0.3">
      <c r="A1" s="143"/>
      <c r="B1" s="145" t="s">
        <v>22</v>
      </c>
      <c r="C1" s="145"/>
      <c r="D1" s="145"/>
      <c r="E1" s="145"/>
      <c r="F1" s="146"/>
      <c r="G1" s="145" t="s">
        <v>23</v>
      </c>
      <c r="H1" s="145"/>
      <c r="I1" s="145"/>
      <c r="J1" s="145"/>
      <c r="K1" s="145"/>
      <c r="L1" s="146"/>
    </row>
    <row r="2" spans="1:26" s="119" customFormat="1" ht="21.6" customHeight="1" thickBot="1" x14ac:dyDescent="0.35">
      <c r="A2" s="144"/>
      <c r="B2" s="112" t="s">
        <v>18</v>
      </c>
      <c r="C2" s="113"/>
      <c r="D2" s="114" t="s">
        <v>19</v>
      </c>
      <c r="E2" s="115"/>
      <c r="F2" s="116" t="s">
        <v>39</v>
      </c>
      <c r="G2" s="115"/>
      <c r="H2" s="112" t="s">
        <v>25</v>
      </c>
      <c r="I2" s="113"/>
      <c r="J2" s="117" t="s">
        <v>24</v>
      </c>
      <c r="K2" s="115"/>
      <c r="L2" s="118" t="s">
        <v>20</v>
      </c>
    </row>
    <row r="3" spans="1:26" s="111" customFormat="1" ht="21.6" customHeight="1" thickBot="1" x14ac:dyDescent="0.35">
      <c r="A3" s="120">
        <v>1</v>
      </c>
      <c r="B3" s="121" t="s">
        <v>63</v>
      </c>
      <c r="C3" s="122">
        <v>1</v>
      </c>
      <c r="D3" s="123" t="s">
        <v>55</v>
      </c>
      <c r="E3" s="124">
        <v>1</v>
      </c>
      <c r="F3" s="125" t="s">
        <v>61</v>
      </c>
      <c r="G3" s="124">
        <v>1</v>
      </c>
      <c r="H3" s="121" t="s">
        <v>87</v>
      </c>
      <c r="I3" s="122">
        <v>1</v>
      </c>
      <c r="J3" s="123" t="s">
        <v>93</v>
      </c>
      <c r="K3" s="124">
        <v>1</v>
      </c>
      <c r="L3" s="125" t="s">
        <v>99</v>
      </c>
      <c r="N3" s="140" t="s">
        <v>22</v>
      </c>
      <c r="O3" s="141"/>
      <c r="P3" s="141"/>
      <c r="Q3" s="141"/>
      <c r="R3" s="141"/>
      <c r="S3" s="142"/>
      <c r="U3" s="140" t="s">
        <v>23</v>
      </c>
      <c r="V3" s="141"/>
      <c r="W3" s="141"/>
      <c r="X3" s="141"/>
      <c r="Y3" s="141"/>
      <c r="Z3" s="142"/>
    </row>
    <row r="4" spans="1:26" s="111" customFormat="1" ht="21.6" customHeight="1" x14ac:dyDescent="0.3">
      <c r="A4" s="120">
        <v>2</v>
      </c>
      <c r="B4" s="121" t="s">
        <v>51</v>
      </c>
      <c r="C4" s="122">
        <v>2</v>
      </c>
      <c r="D4" s="123" t="s">
        <v>57</v>
      </c>
      <c r="E4" s="124">
        <v>2</v>
      </c>
      <c r="F4" s="125" t="s">
        <v>49</v>
      </c>
      <c r="G4" s="124">
        <v>2</v>
      </c>
      <c r="H4" s="121" t="s">
        <v>88</v>
      </c>
      <c r="I4" s="122">
        <v>2</v>
      </c>
      <c r="J4" s="123" t="s">
        <v>94</v>
      </c>
      <c r="K4" s="124">
        <v>2</v>
      </c>
      <c r="L4" s="125" t="s">
        <v>100</v>
      </c>
      <c r="N4" s="14">
        <v>2</v>
      </c>
      <c r="O4" s="15"/>
      <c r="P4" s="16">
        <v>4</v>
      </c>
      <c r="Q4" s="14">
        <v>1</v>
      </c>
      <c r="R4" s="126"/>
      <c r="S4" s="16">
        <v>3</v>
      </c>
      <c r="U4" s="127"/>
      <c r="V4" s="126"/>
      <c r="W4" s="128"/>
      <c r="X4" s="14">
        <v>6</v>
      </c>
      <c r="Y4" s="15"/>
      <c r="Z4" s="16">
        <v>5</v>
      </c>
    </row>
    <row r="5" spans="1:26" s="111" customFormat="1" ht="21.6" customHeight="1" x14ac:dyDescent="0.3">
      <c r="A5" s="120">
        <v>3</v>
      </c>
      <c r="B5" s="121" t="s">
        <v>52</v>
      </c>
      <c r="C5" s="122">
        <v>3</v>
      </c>
      <c r="D5" s="123" t="s">
        <v>58</v>
      </c>
      <c r="E5" s="124">
        <v>3</v>
      </c>
      <c r="F5" s="125" t="s">
        <v>48</v>
      </c>
      <c r="G5" s="124">
        <v>3</v>
      </c>
      <c r="H5" s="121" t="s">
        <v>89</v>
      </c>
      <c r="I5" s="122">
        <v>3</v>
      </c>
      <c r="J5" s="123" t="s">
        <v>95</v>
      </c>
      <c r="K5" s="124">
        <v>3</v>
      </c>
      <c r="L5" s="125" t="s">
        <v>101</v>
      </c>
      <c r="N5" s="9">
        <v>1</v>
      </c>
      <c r="O5" s="4"/>
      <c r="P5" s="10">
        <v>6</v>
      </c>
      <c r="Q5" s="9">
        <v>3</v>
      </c>
      <c r="S5" s="10">
        <v>5</v>
      </c>
      <c r="U5" s="9">
        <v>2</v>
      </c>
      <c r="V5" s="4"/>
      <c r="W5" s="10">
        <v>4</v>
      </c>
      <c r="X5" s="9">
        <v>1</v>
      </c>
      <c r="Z5" s="10">
        <v>3</v>
      </c>
    </row>
    <row r="6" spans="1:26" s="111" customFormat="1" ht="21.6" customHeight="1" x14ac:dyDescent="0.3">
      <c r="A6" s="120">
        <v>4</v>
      </c>
      <c r="B6" s="121" t="s">
        <v>53</v>
      </c>
      <c r="C6" s="122">
        <v>4</v>
      </c>
      <c r="D6" s="123" t="s">
        <v>59</v>
      </c>
      <c r="E6" s="124">
        <v>4</v>
      </c>
      <c r="F6" s="125" t="s">
        <v>47</v>
      </c>
      <c r="G6" s="124">
        <v>4</v>
      </c>
      <c r="H6" s="121" t="s">
        <v>90</v>
      </c>
      <c r="I6" s="122">
        <v>4</v>
      </c>
      <c r="J6" s="123" t="s">
        <v>96</v>
      </c>
      <c r="K6" s="124">
        <v>4</v>
      </c>
      <c r="L6" s="125" t="s">
        <v>102</v>
      </c>
      <c r="N6" s="9">
        <v>2</v>
      </c>
      <c r="O6" s="4"/>
      <c r="P6" s="10">
        <v>6</v>
      </c>
      <c r="Q6" s="9">
        <v>4</v>
      </c>
      <c r="S6" s="10">
        <v>5</v>
      </c>
      <c r="U6" s="9">
        <v>1</v>
      </c>
      <c r="V6" s="4"/>
      <c r="W6" s="10">
        <v>6</v>
      </c>
      <c r="X6" s="9">
        <v>3</v>
      </c>
      <c r="Z6" s="10">
        <v>5</v>
      </c>
    </row>
    <row r="7" spans="1:26" s="111" customFormat="1" ht="21.6" customHeight="1" x14ac:dyDescent="0.3">
      <c r="A7" s="120">
        <v>5</v>
      </c>
      <c r="B7" s="121" t="s">
        <v>54</v>
      </c>
      <c r="C7" s="122">
        <v>5</v>
      </c>
      <c r="D7" s="123" t="s">
        <v>60</v>
      </c>
      <c r="E7" s="124">
        <v>5</v>
      </c>
      <c r="F7" s="125" t="s">
        <v>46</v>
      </c>
      <c r="G7" s="124">
        <v>5</v>
      </c>
      <c r="H7" s="121" t="s">
        <v>91</v>
      </c>
      <c r="I7" s="122">
        <v>5</v>
      </c>
      <c r="J7" s="123" t="s">
        <v>97</v>
      </c>
      <c r="K7" s="124">
        <v>5</v>
      </c>
      <c r="L7" s="125" t="s">
        <v>103</v>
      </c>
      <c r="N7" s="9">
        <v>3</v>
      </c>
      <c r="O7" s="4"/>
      <c r="P7" s="10">
        <v>2</v>
      </c>
      <c r="Q7" s="9">
        <v>1</v>
      </c>
      <c r="S7" s="10">
        <v>4</v>
      </c>
      <c r="U7" s="9">
        <v>2</v>
      </c>
      <c r="V7" s="4"/>
      <c r="W7" s="10">
        <v>6</v>
      </c>
      <c r="X7" s="9">
        <v>4</v>
      </c>
      <c r="Z7" s="10">
        <v>5</v>
      </c>
    </row>
    <row r="8" spans="1:26" s="111" customFormat="1" ht="21.6" customHeight="1" thickBot="1" x14ac:dyDescent="0.35">
      <c r="A8" s="129">
        <v>6</v>
      </c>
      <c r="B8" s="130" t="s">
        <v>62</v>
      </c>
      <c r="C8" s="131">
        <v>6</v>
      </c>
      <c r="D8" s="132" t="s">
        <v>50</v>
      </c>
      <c r="E8" s="133">
        <v>6</v>
      </c>
      <c r="F8" s="134" t="s">
        <v>45</v>
      </c>
      <c r="G8" s="133">
        <v>6</v>
      </c>
      <c r="H8" s="130" t="s">
        <v>92</v>
      </c>
      <c r="I8" s="131">
        <v>6</v>
      </c>
      <c r="J8" s="132" t="s">
        <v>98</v>
      </c>
      <c r="K8" s="133">
        <v>6</v>
      </c>
      <c r="L8" s="134" t="s">
        <v>70</v>
      </c>
      <c r="N8" s="9">
        <v>3</v>
      </c>
      <c r="O8" s="4"/>
      <c r="P8" s="10">
        <v>6</v>
      </c>
      <c r="Q8" s="9">
        <v>5</v>
      </c>
      <c r="S8" s="10">
        <v>1</v>
      </c>
      <c r="U8" s="9">
        <v>3</v>
      </c>
      <c r="V8" s="4"/>
      <c r="W8" s="10">
        <v>2</v>
      </c>
      <c r="X8" s="9">
        <v>1</v>
      </c>
      <c r="Z8" s="10">
        <v>4</v>
      </c>
    </row>
    <row r="9" spans="1:26" s="111" customFormat="1" ht="21.6" customHeight="1" thickBot="1" x14ac:dyDescent="0.35">
      <c r="A9" s="124"/>
      <c r="B9" s="121"/>
      <c r="C9" s="124"/>
      <c r="D9" s="121"/>
      <c r="E9" s="124"/>
      <c r="F9" s="121"/>
      <c r="G9" s="124"/>
      <c r="H9" s="121"/>
      <c r="I9" s="124"/>
      <c r="J9" s="121"/>
      <c r="N9" s="9">
        <v>6</v>
      </c>
      <c r="O9" s="4"/>
      <c r="P9" s="10">
        <v>4</v>
      </c>
      <c r="Q9" s="9">
        <v>5</v>
      </c>
      <c r="S9" s="10">
        <v>2</v>
      </c>
      <c r="U9" s="9">
        <v>3</v>
      </c>
      <c r="V9" s="4"/>
      <c r="W9" s="10">
        <v>6</v>
      </c>
      <c r="X9" s="9">
        <v>5</v>
      </c>
      <c r="Z9" s="10">
        <v>1</v>
      </c>
    </row>
    <row r="10" spans="1:26" s="111" customFormat="1" ht="21.6" customHeight="1" x14ac:dyDescent="0.3">
      <c r="A10" s="143"/>
      <c r="B10" s="145" t="s">
        <v>22</v>
      </c>
      <c r="C10" s="145"/>
      <c r="D10" s="146"/>
      <c r="E10" s="135"/>
      <c r="F10" s="145" t="s">
        <v>23</v>
      </c>
      <c r="G10" s="145"/>
      <c r="H10" s="146"/>
      <c r="I10" s="121"/>
      <c r="J10" s="121"/>
      <c r="N10" s="9">
        <v>4</v>
      </c>
      <c r="O10" s="4"/>
      <c r="P10" s="10">
        <v>3</v>
      </c>
      <c r="Q10" s="9">
        <v>2</v>
      </c>
      <c r="S10" s="10">
        <v>1</v>
      </c>
      <c r="U10" s="9">
        <v>6</v>
      </c>
      <c r="V10" s="4"/>
      <c r="W10" s="10">
        <v>4</v>
      </c>
      <c r="X10" s="9">
        <v>5</v>
      </c>
      <c r="Z10" s="10">
        <v>2</v>
      </c>
    </row>
    <row r="11" spans="1:26" s="111" customFormat="1" ht="21.6" customHeight="1" thickBot="1" x14ac:dyDescent="0.35">
      <c r="A11" s="144"/>
      <c r="B11" s="112" t="s">
        <v>27</v>
      </c>
      <c r="C11" s="136"/>
      <c r="D11" s="116" t="s">
        <v>26</v>
      </c>
      <c r="E11" s="137"/>
      <c r="F11" s="112" t="s">
        <v>10</v>
      </c>
      <c r="G11" s="136"/>
      <c r="H11" s="116" t="s">
        <v>28</v>
      </c>
      <c r="I11" s="121"/>
      <c r="J11" s="121"/>
      <c r="N11" s="11">
        <v>6</v>
      </c>
      <c r="O11" s="12"/>
      <c r="P11" s="13">
        <v>5</v>
      </c>
      <c r="Q11" s="11"/>
      <c r="R11" s="12"/>
      <c r="S11" s="138"/>
      <c r="U11" s="11">
        <v>4</v>
      </c>
      <c r="V11" s="12"/>
      <c r="W11" s="13">
        <v>3</v>
      </c>
      <c r="X11" s="11">
        <v>2</v>
      </c>
      <c r="Y11" s="139"/>
      <c r="Z11" s="13">
        <v>1</v>
      </c>
    </row>
    <row r="12" spans="1:26" s="111" customFormat="1" ht="21.6" customHeight="1" x14ac:dyDescent="0.3">
      <c r="A12" s="120">
        <v>1</v>
      </c>
      <c r="B12" s="121" t="s">
        <v>104</v>
      </c>
      <c r="C12" s="122">
        <v>1</v>
      </c>
      <c r="D12" s="125" t="s">
        <v>69</v>
      </c>
      <c r="E12" s="124">
        <v>1</v>
      </c>
      <c r="F12" s="121" t="s">
        <v>75</v>
      </c>
      <c r="G12" s="122">
        <v>1</v>
      </c>
      <c r="H12" s="125" t="s">
        <v>81</v>
      </c>
      <c r="I12" s="121"/>
      <c r="J12" s="121"/>
    </row>
    <row r="13" spans="1:26" s="111" customFormat="1" ht="21.6" customHeight="1" x14ac:dyDescent="0.3">
      <c r="A13" s="120">
        <v>2</v>
      </c>
      <c r="B13" s="121" t="s">
        <v>71</v>
      </c>
      <c r="C13" s="122">
        <v>2</v>
      </c>
      <c r="D13" s="125" t="s">
        <v>64</v>
      </c>
      <c r="E13" s="124">
        <v>2</v>
      </c>
      <c r="F13" s="121" t="s">
        <v>76</v>
      </c>
      <c r="G13" s="122">
        <v>2</v>
      </c>
      <c r="H13" s="125" t="s">
        <v>82</v>
      </c>
      <c r="I13" s="121"/>
      <c r="J13" s="121"/>
    </row>
    <row r="14" spans="1:26" s="111" customFormat="1" ht="21.6" customHeight="1" x14ac:dyDescent="0.3">
      <c r="A14" s="120">
        <v>3</v>
      </c>
      <c r="B14" s="121" t="s">
        <v>72</v>
      </c>
      <c r="C14" s="122">
        <v>3</v>
      </c>
      <c r="D14" s="125" t="s">
        <v>65</v>
      </c>
      <c r="E14" s="124">
        <v>3</v>
      </c>
      <c r="F14" s="121" t="s">
        <v>77</v>
      </c>
      <c r="G14" s="122">
        <v>3</v>
      </c>
      <c r="H14" s="125" t="s">
        <v>83</v>
      </c>
      <c r="I14" s="121"/>
      <c r="J14" s="121"/>
      <c r="K14" s="121"/>
      <c r="L14" s="121"/>
      <c r="M14" s="121"/>
    </row>
    <row r="15" spans="1:26" s="111" customFormat="1" ht="21.6" customHeight="1" x14ac:dyDescent="0.3">
      <c r="A15" s="120">
        <v>4</v>
      </c>
      <c r="B15" s="121" t="s">
        <v>73</v>
      </c>
      <c r="C15" s="122">
        <v>4</v>
      </c>
      <c r="D15" s="125" t="s">
        <v>66</v>
      </c>
      <c r="E15" s="124">
        <v>4</v>
      </c>
      <c r="F15" s="121" t="s">
        <v>78</v>
      </c>
      <c r="G15" s="122">
        <v>4</v>
      </c>
      <c r="H15" s="125" t="s">
        <v>84</v>
      </c>
      <c r="I15" s="121"/>
      <c r="J15" s="121"/>
      <c r="K15" s="121"/>
      <c r="L15" s="121"/>
      <c r="M15" s="121"/>
    </row>
    <row r="16" spans="1:26" s="111" customFormat="1" ht="21.6" customHeight="1" x14ac:dyDescent="0.3">
      <c r="A16" s="120">
        <v>5</v>
      </c>
      <c r="B16" s="121" t="s">
        <v>74</v>
      </c>
      <c r="C16" s="122">
        <v>5</v>
      </c>
      <c r="D16" s="125" t="s">
        <v>67</v>
      </c>
      <c r="E16" s="124">
        <v>5</v>
      </c>
      <c r="F16" s="121" t="s">
        <v>79</v>
      </c>
      <c r="G16" s="122">
        <v>5</v>
      </c>
      <c r="H16" s="125" t="s">
        <v>85</v>
      </c>
      <c r="I16" s="121"/>
      <c r="J16" s="121"/>
      <c r="K16" s="121"/>
      <c r="L16" s="121"/>
      <c r="M16" s="121"/>
    </row>
    <row r="17" spans="1:13" s="111" customFormat="1" ht="21.6" customHeight="1" thickBot="1" x14ac:dyDescent="0.35">
      <c r="A17" s="129">
        <v>6</v>
      </c>
      <c r="B17" s="130" t="s">
        <v>68</v>
      </c>
      <c r="C17" s="131">
        <v>6</v>
      </c>
      <c r="D17" s="134" t="s">
        <v>56</v>
      </c>
      <c r="E17" s="133">
        <v>6</v>
      </c>
      <c r="F17" s="130" t="s">
        <v>80</v>
      </c>
      <c r="G17" s="131">
        <v>6</v>
      </c>
      <c r="H17" s="134" t="s">
        <v>86</v>
      </c>
      <c r="I17" s="121"/>
      <c r="J17" s="121"/>
      <c r="K17" s="121"/>
      <c r="L17" s="121"/>
      <c r="M17" s="121"/>
    </row>
  </sheetData>
  <mergeCells count="8">
    <mergeCell ref="N3:S3"/>
    <mergeCell ref="U3:Z3"/>
    <mergeCell ref="A1:A2"/>
    <mergeCell ref="A10:A11"/>
    <mergeCell ref="B10:D10"/>
    <mergeCell ref="F10:H10"/>
    <mergeCell ref="B1:F1"/>
    <mergeCell ref="G1:L1"/>
  </mergeCells>
  <pageMargins left="0.7" right="0.7" top="0.78740157499999996" bottom="0.78740157499999996" header="0.3" footer="0.3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</sheetPr>
  <dimension ref="A1:AF180"/>
  <sheetViews>
    <sheetView workbookViewId="0">
      <selection activeCell="AH18" sqref="AH18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7" t="s">
        <v>38</v>
      </c>
      <c r="B1" s="103" t="str">
        <f>VLOOKUP(Q8,'tab 4. liga'!$A$2:$I$16,2,0)</f>
        <v>Kometa C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4. liga'!$A$2:$I$16,6,0)</f>
        <v>Pečky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Kometa C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Pečky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Kometa C</v>
      </c>
      <c r="D7" s="249"/>
      <c r="E7" s="249"/>
      <c r="F7" s="249"/>
      <c r="G7" s="250"/>
      <c r="H7" s="249" t="str">
        <f>+B2</f>
        <v>Pečky B</v>
      </c>
      <c r="I7" s="249"/>
      <c r="J7" s="249"/>
      <c r="K7" s="249"/>
      <c r="L7" s="249"/>
    </row>
    <row r="8" spans="1:32" s="91" customFormat="1" ht="18" customHeight="1" x14ac:dyDescent="0.3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Kometa C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4. liga'!$A$18</f>
        <v>4.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Pečky B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4. liga'!$A$2:$I$16,2,0)</f>
        <v>Kunice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4. liga'!$A$2:$I$16,6,0)</f>
        <v>Kometa B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Kunice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Kometa B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Kunice A</v>
      </c>
      <c r="D19" s="249"/>
      <c r="E19" s="249"/>
      <c r="F19" s="249"/>
      <c r="G19" s="250"/>
      <c r="H19" s="249" t="str">
        <f>+B14</f>
        <v>Kometa B</v>
      </c>
      <c r="I19" s="249"/>
      <c r="J19" s="249"/>
      <c r="K19" s="249"/>
      <c r="L19" s="249"/>
    </row>
    <row r="20" spans="1:32" s="91" customFormat="1" ht="18" customHeight="1" x14ac:dyDescent="0.3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Kunice A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4. liga'!$A$18</f>
        <v>4.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Kometa B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7" t="s">
        <v>38</v>
      </c>
      <c r="B25" s="103" t="str">
        <f>VLOOKUP(Q32,'tab 4. liga'!$A$2:$I$16,2,0)</f>
        <v>Kunice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4. liga'!$A$2:$I$16,6,0)</f>
        <v>Mikulova E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7" t="s">
        <v>37</v>
      </c>
      <c r="B28" s="99" t="str">
        <f>+B25</f>
        <v>Kunice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Mikulova E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Kunice A</v>
      </c>
      <c r="D31" s="249"/>
      <c r="E31" s="249"/>
      <c r="F31" s="249"/>
      <c r="G31" s="250"/>
      <c r="H31" s="249" t="str">
        <f>+B26</f>
        <v>Mikulova E</v>
      </c>
      <c r="I31" s="249"/>
      <c r="J31" s="249"/>
      <c r="K31" s="249"/>
      <c r="L31" s="249"/>
    </row>
    <row r="32" spans="1:32" s="91" customFormat="1" ht="18" customHeight="1" x14ac:dyDescent="0.3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Kunice A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4. liga'!$A$18</f>
        <v>4.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Mikulova E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7" t="s">
        <v>38</v>
      </c>
      <c r="B37" s="103" t="str">
        <f>VLOOKUP(Q44,'tab 4. liga'!$A$2:$I$16,2,0)</f>
        <v>Kometa B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4. liga'!$A$2:$I$16,6,0)</f>
        <v>Orion C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7" t="s">
        <v>37</v>
      </c>
      <c r="B40" s="99" t="str">
        <f>+B37</f>
        <v>Kometa B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Orion C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Kometa B</v>
      </c>
      <c r="D43" s="249"/>
      <c r="E43" s="249"/>
      <c r="F43" s="249"/>
      <c r="G43" s="250"/>
      <c r="H43" s="249" t="str">
        <f>+B38</f>
        <v>Orion C</v>
      </c>
      <c r="I43" s="249"/>
      <c r="J43" s="249"/>
      <c r="K43" s="249"/>
      <c r="L43" s="249"/>
    </row>
    <row r="44" spans="1:32" s="91" customFormat="1" ht="18" customHeight="1" x14ac:dyDescent="0.3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Kometa B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4. liga'!$A$18</f>
        <v>4.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Orion C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7" t="s">
        <v>38</v>
      </c>
      <c r="B49" s="103" t="str">
        <f>VLOOKUP(Q56,'tab 4. liga'!$A$2:$I$16,2,0)</f>
        <v>Kometa C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4. liga'!$A$2:$I$16,6,0)</f>
        <v>Mikulova E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7" t="s">
        <v>37</v>
      </c>
      <c r="B52" s="99" t="str">
        <f>+B49</f>
        <v>Kometa C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Mikulova E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Kometa C</v>
      </c>
      <c r="D55" s="249"/>
      <c r="E55" s="249"/>
      <c r="F55" s="249"/>
      <c r="G55" s="250"/>
      <c r="H55" s="249" t="str">
        <f>+B50</f>
        <v>Mikulova E</v>
      </c>
      <c r="I55" s="249"/>
      <c r="J55" s="249"/>
      <c r="K55" s="249"/>
      <c r="L55" s="249"/>
    </row>
    <row r="56" spans="1:32" s="91" customFormat="1" ht="18" customHeight="1" x14ac:dyDescent="0.3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Kometa C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4. liga'!$A$18</f>
        <v>4.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Mikulova E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7" t="s">
        <v>38</v>
      </c>
      <c r="B61" s="103" t="str">
        <f>VLOOKUP(Q68,'tab 4. liga'!$A$2:$I$16,2,0)</f>
        <v>Pečky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4. liga'!$A$2:$I$16,6,0)</f>
        <v>Orion C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7" t="s">
        <v>37</v>
      </c>
      <c r="B64" s="99" t="str">
        <f>+B61</f>
        <v>Pečky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Orion C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Pečky B</v>
      </c>
      <c r="D67" s="249"/>
      <c r="E67" s="249"/>
      <c r="F67" s="249"/>
      <c r="G67" s="250"/>
      <c r="H67" s="249" t="str">
        <f>+B62</f>
        <v>Orion C</v>
      </c>
      <c r="I67" s="249"/>
      <c r="J67" s="249"/>
      <c r="K67" s="249"/>
      <c r="L67" s="249"/>
    </row>
    <row r="68" spans="1:32" s="91" customFormat="1" ht="18" customHeight="1" x14ac:dyDescent="0.3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Pečky B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4. liga'!$A$18</f>
        <v>4.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Orion C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7" t="s">
        <v>38</v>
      </c>
      <c r="B73" s="103" t="str">
        <f>VLOOKUP(Q80,'tab 4. liga'!$A$2:$I$16,2,0)</f>
        <v>Kometa B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4. liga'!$A$2:$I$16,6,0)</f>
        <v>Kometa C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7" t="s">
        <v>37</v>
      </c>
      <c r="B76" s="99" t="str">
        <f>+B73</f>
        <v>Kometa B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Kometa C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Kometa B</v>
      </c>
      <c r="D79" s="249"/>
      <c r="E79" s="249"/>
      <c r="F79" s="249"/>
      <c r="G79" s="250"/>
      <c r="H79" s="249" t="str">
        <f>+B74</f>
        <v>Kometa C</v>
      </c>
      <c r="I79" s="249"/>
      <c r="J79" s="249"/>
      <c r="K79" s="249"/>
      <c r="L79" s="249"/>
    </row>
    <row r="80" spans="1:32" s="91" customFormat="1" ht="18" customHeight="1" x14ac:dyDescent="0.3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Kometa B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4. liga'!$A$18</f>
        <v>4.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Kometa C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7" t="s">
        <v>38</v>
      </c>
      <c r="B85" s="103" t="str">
        <f>VLOOKUP(Q92,'tab 4. liga'!$A$2:$I$16,2,0)</f>
        <v>Kunice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4. liga'!$A$2:$I$16,6,0)</f>
        <v>Pečky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7" t="s">
        <v>37</v>
      </c>
      <c r="B88" s="99" t="str">
        <f>+B85</f>
        <v>Kunice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Pečky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Kunice A</v>
      </c>
      <c r="D91" s="249"/>
      <c r="E91" s="249"/>
      <c r="F91" s="249"/>
      <c r="G91" s="250"/>
      <c r="H91" s="249" t="str">
        <f>+B86</f>
        <v>Pečky B</v>
      </c>
      <c r="I91" s="249"/>
      <c r="J91" s="249"/>
      <c r="K91" s="249"/>
      <c r="L91" s="249"/>
    </row>
    <row r="92" spans="1:32" s="91" customFormat="1" ht="18" customHeight="1" x14ac:dyDescent="0.3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Kunice A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4. liga'!$A$18</f>
        <v>4.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Pečky B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7" t="s">
        <v>38</v>
      </c>
      <c r="B97" s="103" t="str">
        <f>VLOOKUP(Q104,'tab 4. liga'!$A$2:$I$16,2,0)</f>
        <v>Kometa B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4. liga'!$A$2:$I$16,6,0)</f>
        <v>Mikulova E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7" t="s">
        <v>37</v>
      </c>
      <c r="B100" s="99" t="str">
        <f>+B97</f>
        <v>Kometa B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Mikulova E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Kometa B</v>
      </c>
      <c r="D103" s="249"/>
      <c r="E103" s="249"/>
      <c r="F103" s="249"/>
      <c r="G103" s="250"/>
      <c r="H103" s="249" t="str">
        <f>+B98</f>
        <v>Mikulova E</v>
      </c>
      <c r="I103" s="249"/>
      <c r="J103" s="249"/>
      <c r="K103" s="249"/>
      <c r="L103" s="249"/>
    </row>
    <row r="104" spans="1:32" s="91" customFormat="1" ht="18" customHeight="1" x14ac:dyDescent="0.3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Kometa B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4. liga'!$A$18</f>
        <v>4.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Mikulova E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7" t="s">
        <v>38</v>
      </c>
      <c r="B109" s="103" t="str">
        <f>VLOOKUP(Q116,'tab 4. liga'!$A$2:$I$16,2,0)</f>
        <v>Orion C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4. liga'!$A$2:$I$16,6,0)</f>
        <v>Kunice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7" t="s">
        <v>37</v>
      </c>
      <c r="B112" s="99" t="str">
        <f>+B109</f>
        <v>Orion C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Kunice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Orion C</v>
      </c>
      <c r="D115" s="249"/>
      <c r="E115" s="249"/>
      <c r="F115" s="249"/>
      <c r="G115" s="250"/>
      <c r="H115" s="249" t="str">
        <f>+B110</f>
        <v>Kunice A</v>
      </c>
      <c r="I115" s="249"/>
      <c r="J115" s="249"/>
      <c r="K115" s="249"/>
      <c r="L115" s="249"/>
    </row>
    <row r="116" spans="1:32" s="91" customFormat="1" ht="18" customHeight="1" x14ac:dyDescent="0.3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Orion C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4. liga'!$A$18</f>
        <v>4.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Kunice A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7" t="s">
        <v>38</v>
      </c>
      <c r="B121" s="103" t="str">
        <f>VLOOKUP(Q128,'tab 4. liga'!$A$2:$I$16,2,0)</f>
        <v>Mikulova E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4. liga'!$A$2:$I$16,6,0)</f>
        <v>Pečky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7" t="s">
        <v>37</v>
      </c>
      <c r="B124" s="99" t="str">
        <f>+B121</f>
        <v>Mikulova E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Pečky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Mikulova E</v>
      </c>
      <c r="D127" s="249"/>
      <c r="E127" s="249"/>
      <c r="F127" s="249"/>
      <c r="G127" s="250"/>
      <c r="H127" s="249" t="str">
        <f>+B122</f>
        <v>Pečky B</v>
      </c>
      <c r="I127" s="249"/>
      <c r="J127" s="249"/>
      <c r="K127" s="249"/>
      <c r="L127" s="249"/>
    </row>
    <row r="128" spans="1:32" s="91" customFormat="1" ht="18" customHeight="1" x14ac:dyDescent="0.3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Mikulova E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4. liga'!$A$18</f>
        <v>4.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Pečky B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7" t="s">
        <v>38</v>
      </c>
      <c r="B133" s="103" t="str">
        <f>VLOOKUP(Q140,'tab 4. liga'!$A$2:$I$16,2,0)</f>
        <v>Orion C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4. liga'!$A$2:$I$16,6,0)</f>
        <v>Kometa C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7" t="s">
        <v>37</v>
      </c>
      <c r="B136" s="99" t="str">
        <f>+B133</f>
        <v>Orion C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Kometa C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Orion C</v>
      </c>
      <c r="D139" s="249"/>
      <c r="E139" s="249"/>
      <c r="F139" s="249"/>
      <c r="G139" s="250"/>
      <c r="H139" s="249" t="str">
        <f>+B134</f>
        <v>Kometa C</v>
      </c>
      <c r="I139" s="249"/>
      <c r="J139" s="249"/>
      <c r="K139" s="249"/>
      <c r="L139" s="249"/>
    </row>
    <row r="140" spans="1:32" s="91" customFormat="1" ht="18" customHeight="1" x14ac:dyDescent="0.3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Orion C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4. liga'!$A$18</f>
        <v>4.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Kometa C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7" t="s">
        <v>38</v>
      </c>
      <c r="B145" s="103" t="str">
        <f>VLOOKUP(Q152,'tab 4. liga'!$A$2:$I$16,2,0)</f>
        <v>Pečky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4. liga'!$A$2:$I$16,6,0)</f>
        <v>Kometa B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7" t="s">
        <v>37</v>
      </c>
      <c r="B148" s="99" t="str">
        <f>+B145</f>
        <v>Pečky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Kometa B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Pečky B</v>
      </c>
      <c r="D151" s="249"/>
      <c r="E151" s="249"/>
      <c r="F151" s="249"/>
      <c r="G151" s="250"/>
      <c r="H151" s="249" t="str">
        <f>+B146</f>
        <v>Kometa B</v>
      </c>
      <c r="I151" s="249"/>
      <c r="J151" s="249"/>
      <c r="K151" s="249"/>
      <c r="L151" s="249"/>
    </row>
    <row r="152" spans="1:32" s="91" customFormat="1" ht="18" customHeight="1" x14ac:dyDescent="0.3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Pečky B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4. liga'!$A$18</f>
        <v>4.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Kometa B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7" t="s">
        <v>38</v>
      </c>
      <c r="B157" s="103" t="str">
        <f>VLOOKUP(Q164,'tab 4. liga'!$A$2:$I$16,2,0)</f>
        <v>Kometa C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4. liga'!$A$2:$I$16,6,0)</f>
        <v>Kunice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7" t="s">
        <v>37</v>
      </c>
      <c r="B160" s="99" t="str">
        <f>+B157</f>
        <v>Kometa C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Kunice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Kometa C</v>
      </c>
      <c r="D163" s="249"/>
      <c r="E163" s="249"/>
      <c r="F163" s="249"/>
      <c r="G163" s="250"/>
      <c r="H163" s="249" t="str">
        <f>+B158</f>
        <v>Kunice A</v>
      </c>
      <c r="I163" s="249"/>
      <c r="J163" s="249"/>
      <c r="K163" s="249"/>
      <c r="L163" s="249"/>
    </row>
    <row r="164" spans="1:32" s="91" customFormat="1" ht="18" customHeight="1" x14ac:dyDescent="0.3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Kometa C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4. liga'!$A$18</f>
        <v>4.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Kunice A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7" t="s">
        <v>38</v>
      </c>
      <c r="B169" s="103" t="str">
        <f>VLOOKUP(Q176,'tab 4. liga'!$A$2:$I$16,2,0)</f>
        <v>Mikulova E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4. liga'!$A$2:$I$16,6,0)</f>
        <v>Orion C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7" t="s">
        <v>37</v>
      </c>
      <c r="B172" s="99" t="str">
        <f>+B169</f>
        <v>Mikulova E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Orion C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Mikulova E</v>
      </c>
      <c r="D175" s="249"/>
      <c r="E175" s="249"/>
      <c r="F175" s="249"/>
      <c r="G175" s="250"/>
      <c r="H175" s="249" t="str">
        <f>+B170</f>
        <v>Orion C</v>
      </c>
      <c r="I175" s="249"/>
      <c r="J175" s="249"/>
      <c r="K175" s="249"/>
      <c r="L175" s="249"/>
    </row>
    <row r="176" spans="1:32" s="91" customFormat="1" ht="18" customHeight="1" x14ac:dyDescent="0.3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Mikulova E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4. liga'!$A$18</f>
        <v>4.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Orion C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-0.249977111117893"/>
    <pageSetUpPr fitToPage="1"/>
  </sheetPr>
  <dimension ref="A1:AK47"/>
  <sheetViews>
    <sheetView tabSelected="1" zoomScale="90" zoomScaleNormal="90" workbookViewId="0">
      <selection activeCell="Q16" sqref="Q16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5" customHeight="1" x14ac:dyDescent="0.3">
      <c r="A2" s="22">
        <v>1</v>
      </c>
      <c r="B2" s="240" t="str">
        <f>+A23</f>
        <v>Španielka A</v>
      </c>
      <c r="C2" s="241"/>
      <c r="D2" s="241"/>
      <c r="E2" s="241"/>
      <c r="F2" s="240" t="str">
        <f>+A27</f>
        <v>Kometa E</v>
      </c>
      <c r="G2" s="241"/>
      <c r="H2" s="241"/>
      <c r="I2" s="241"/>
      <c r="J2" s="69">
        <f t="shared" ref="J2:J16" si="0">+IF(N2&gt;O2,1,0)+IF(P2&gt;Q2,1,0)</f>
        <v>1</v>
      </c>
      <c r="K2" s="70">
        <f t="shared" ref="K2:K16" si="1">+IF(N2&lt;O2,1,0)+IF(P2&lt;Q2,1,0)</f>
        <v>1</v>
      </c>
      <c r="L2" s="71">
        <f t="shared" ref="L2:M16" si="2">+N2+P2</f>
        <v>42</v>
      </c>
      <c r="M2" s="72">
        <f t="shared" si="2"/>
        <v>48</v>
      </c>
      <c r="N2" s="73">
        <v>17</v>
      </c>
      <c r="O2" s="74">
        <v>25</v>
      </c>
      <c r="P2" s="73">
        <v>25</v>
      </c>
      <c r="Q2" s="74">
        <v>23</v>
      </c>
      <c r="R2" s="17"/>
      <c r="S2" s="17"/>
      <c r="T2" s="17"/>
      <c r="U2" s="17"/>
      <c r="V2" s="17"/>
    </row>
    <row r="3" spans="1:28" ht="14.55" customHeight="1" x14ac:dyDescent="0.3">
      <c r="A3" s="82">
        <v>2</v>
      </c>
      <c r="B3" s="236" t="str">
        <f>+A21</f>
        <v>Kometa D</v>
      </c>
      <c r="C3" s="237"/>
      <c r="D3" s="237"/>
      <c r="E3" s="237"/>
      <c r="F3" s="236" t="str">
        <f>+A25</f>
        <v>Střešovice B</v>
      </c>
      <c r="G3" s="237"/>
      <c r="H3" s="237"/>
      <c r="I3" s="237"/>
      <c r="J3" s="83">
        <f t="shared" si="0"/>
        <v>1</v>
      </c>
      <c r="K3" s="84">
        <f t="shared" si="1"/>
        <v>1</v>
      </c>
      <c r="L3" s="85">
        <f t="shared" si="2"/>
        <v>51</v>
      </c>
      <c r="M3" s="86">
        <f t="shared" si="2"/>
        <v>48</v>
      </c>
      <c r="N3" s="87">
        <v>25</v>
      </c>
      <c r="O3" s="88">
        <v>20</v>
      </c>
      <c r="P3" s="87">
        <v>26</v>
      </c>
      <c r="Q3" s="88">
        <v>28</v>
      </c>
      <c r="R3" s="17"/>
      <c r="S3" s="17"/>
      <c r="T3" s="17"/>
      <c r="U3" s="17"/>
      <c r="V3" s="17"/>
    </row>
    <row r="4" spans="1:28" ht="14.55" customHeight="1" x14ac:dyDescent="0.3">
      <c r="A4" s="82">
        <v>3</v>
      </c>
      <c r="B4" s="236" t="str">
        <f>+A21</f>
        <v>Kometa D</v>
      </c>
      <c r="C4" s="237"/>
      <c r="D4" s="237"/>
      <c r="E4" s="237"/>
      <c r="F4" s="236" t="str">
        <f>+A31</f>
        <v>Dansport C</v>
      </c>
      <c r="G4" s="237"/>
      <c r="H4" s="237"/>
      <c r="I4" s="237"/>
      <c r="J4" s="83">
        <f t="shared" si="0"/>
        <v>0</v>
      </c>
      <c r="K4" s="84">
        <f t="shared" si="1"/>
        <v>2</v>
      </c>
      <c r="L4" s="85">
        <f t="shared" si="2"/>
        <v>36</v>
      </c>
      <c r="M4" s="86">
        <f t="shared" si="2"/>
        <v>50</v>
      </c>
      <c r="N4" s="87">
        <v>19</v>
      </c>
      <c r="O4" s="88">
        <v>25</v>
      </c>
      <c r="P4" s="87">
        <v>17</v>
      </c>
      <c r="Q4" s="88">
        <v>25</v>
      </c>
      <c r="R4" s="17"/>
      <c r="S4" s="17"/>
      <c r="T4" s="17"/>
      <c r="U4" s="17"/>
      <c r="V4" s="17"/>
    </row>
    <row r="5" spans="1:28" ht="14.55" customHeight="1" x14ac:dyDescent="0.3">
      <c r="A5" s="82">
        <v>4</v>
      </c>
      <c r="B5" s="232" t="str">
        <f>+A25</f>
        <v>Střešovice B</v>
      </c>
      <c r="C5" s="233"/>
      <c r="D5" s="233"/>
      <c r="E5" s="233"/>
      <c r="F5" s="236" t="str">
        <f>+A29</f>
        <v>Mikulova F</v>
      </c>
      <c r="G5" s="237"/>
      <c r="H5" s="237"/>
      <c r="I5" s="237"/>
      <c r="J5" s="83">
        <f t="shared" si="0"/>
        <v>1</v>
      </c>
      <c r="K5" s="84">
        <f t="shared" si="1"/>
        <v>1</v>
      </c>
      <c r="L5" s="85">
        <f t="shared" si="2"/>
        <v>47</v>
      </c>
      <c r="M5" s="86">
        <f t="shared" si="2"/>
        <v>42</v>
      </c>
      <c r="N5" s="87">
        <v>25</v>
      </c>
      <c r="O5" s="88">
        <v>17</v>
      </c>
      <c r="P5" s="87">
        <v>22</v>
      </c>
      <c r="Q5" s="88">
        <v>25</v>
      </c>
      <c r="R5" s="17"/>
      <c r="S5" s="17"/>
      <c r="T5" s="17"/>
      <c r="U5" s="17"/>
      <c r="V5" s="17"/>
    </row>
    <row r="6" spans="1:28" ht="14.55" customHeight="1" x14ac:dyDescent="0.3">
      <c r="A6" s="82">
        <v>5</v>
      </c>
      <c r="B6" s="236" t="str">
        <f>+A23</f>
        <v>Španielka A</v>
      </c>
      <c r="C6" s="237"/>
      <c r="D6" s="237"/>
      <c r="E6" s="237"/>
      <c r="F6" s="232" t="str">
        <f>+A31</f>
        <v>Dansport C</v>
      </c>
      <c r="G6" s="233"/>
      <c r="H6" s="233"/>
      <c r="I6" s="233"/>
      <c r="J6" s="83">
        <f t="shared" si="0"/>
        <v>1</v>
      </c>
      <c r="K6" s="84">
        <f t="shared" si="1"/>
        <v>1</v>
      </c>
      <c r="L6" s="85">
        <f t="shared" si="2"/>
        <v>44</v>
      </c>
      <c r="M6" s="86">
        <f t="shared" si="2"/>
        <v>39</v>
      </c>
      <c r="N6" s="87">
        <v>19</v>
      </c>
      <c r="O6" s="88">
        <v>25</v>
      </c>
      <c r="P6" s="87">
        <v>25</v>
      </c>
      <c r="Q6" s="88">
        <v>14</v>
      </c>
      <c r="R6" s="17"/>
      <c r="S6" s="17"/>
      <c r="T6" s="17"/>
      <c r="U6" s="17"/>
      <c r="V6" s="17"/>
    </row>
    <row r="7" spans="1:28" ht="14.55" customHeight="1" x14ac:dyDescent="0.3">
      <c r="A7" s="82">
        <v>6</v>
      </c>
      <c r="B7" s="232" t="str">
        <f>+A27</f>
        <v>Kometa E</v>
      </c>
      <c r="C7" s="233"/>
      <c r="D7" s="233"/>
      <c r="E7" s="233"/>
      <c r="F7" s="232" t="str">
        <f>+A29</f>
        <v>Mikulova F</v>
      </c>
      <c r="G7" s="233"/>
      <c r="H7" s="233"/>
      <c r="I7" s="233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35</v>
      </c>
      <c r="N7" s="87">
        <v>25</v>
      </c>
      <c r="O7" s="88">
        <v>16</v>
      </c>
      <c r="P7" s="87">
        <v>25</v>
      </c>
      <c r="Q7" s="88">
        <v>19</v>
      </c>
      <c r="R7" s="17"/>
      <c r="S7" s="17"/>
      <c r="T7" s="17"/>
      <c r="U7" s="17"/>
      <c r="V7" s="17"/>
    </row>
    <row r="8" spans="1:28" ht="14.55" customHeight="1" x14ac:dyDescent="0.3">
      <c r="A8" s="82">
        <v>7</v>
      </c>
      <c r="B8" s="232" t="str">
        <f>+A25</f>
        <v>Střešovice B</v>
      </c>
      <c r="C8" s="233"/>
      <c r="D8" s="233"/>
      <c r="E8" s="233"/>
      <c r="F8" s="232" t="str">
        <f>+A23</f>
        <v>Španielka A</v>
      </c>
      <c r="G8" s="233"/>
      <c r="H8" s="233"/>
      <c r="I8" s="233"/>
      <c r="J8" s="83">
        <f t="shared" si="0"/>
        <v>2</v>
      </c>
      <c r="K8" s="84">
        <f t="shared" si="1"/>
        <v>0</v>
      </c>
      <c r="L8" s="85">
        <f t="shared" si="2"/>
        <v>50</v>
      </c>
      <c r="M8" s="86">
        <f t="shared" si="2"/>
        <v>41</v>
      </c>
      <c r="N8" s="87">
        <v>25</v>
      </c>
      <c r="O8" s="88">
        <v>20</v>
      </c>
      <c r="P8" s="87">
        <v>25</v>
      </c>
      <c r="Q8" s="88">
        <v>21</v>
      </c>
      <c r="R8" s="17"/>
      <c r="S8" s="17"/>
      <c r="T8" s="17"/>
      <c r="U8" s="17"/>
      <c r="V8" s="17"/>
    </row>
    <row r="9" spans="1:28" ht="14.55" customHeight="1" x14ac:dyDescent="0.3">
      <c r="A9" s="82">
        <v>8</v>
      </c>
      <c r="B9" s="232" t="str">
        <f>+A21</f>
        <v>Kometa D</v>
      </c>
      <c r="C9" s="233"/>
      <c r="D9" s="233"/>
      <c r="E9" s="233"/>
      <c r="F9" s="232" t="str">
        <f>+A27</f>
        <v>Kometa E</v>
      </c>
      <c r="G9" s="233"/>
      <c r="H9" s="233"/>
      <c r="I9" s="233"/>
      <c r="J9" s="83">
        <f t="shared" si="0"/>
        <v>0</v>
      </c>
      <c r="K9" s="84">
        <f t="shared" si="1"/>
        <v>2</v>
      </c>
      <c r="L9" s="85">
        <f t="shared" si="2"/>
        <v>43</v>
      </c>
      <c r="M9" s="86">
        <f t="shared" si="2"/>
        <v>50</v>
      </c>
      <c r="N9" s="87">
        <v>20</v>
      </c>
      <c r="O9" s="88">
        <v>25</v>
      </c>
      <c r="P9" s="87">
        <v>23</v>
      </c>
      <c r="Q9" s="88">
        <v>25</v>
      </c>
      <c r="R9" s="17"/>
      <c r="S9" s="17"/>
      <c r="T9" s="17"/>
      <c r="U9" s="17"/>
      <c r="V9" s="17"/>
    </row>
    <row r="10" spans="1:28" ht="14.55" customHeight="1" x14ac:dyDescent="0.3">
      <c r="A10" s="82">
        <v>9</v>
      </c>
      <c r="B10" s="236" t="str">
        <f>+A25</f>
        <v>Střešovice B</v>
      </c>
      <c r="C10" s="237"/>
      <c r="D10" s="237"/>
      <c r="E10" s="237"/>
      <c r="F10" s="236" t="str">
        <f>+A31</f>
        <v>Dansport C</v>
      </c>
      <c r="G10" s="237"/>
      <c r="H10" s="237"/>
      <c r="I10" s="237"/>
      <c r="J10" s="83">
        <f t="shared" si="0"/>
        <v>0</v>
      </c>
      <c r="K10" s="84">
        <f t="shared" si="1"/>
        <v>2</v>
      </c>
      <c r="L10" s="85">
        <f t="shared" si="2"/>
        <v>32</v>
      </c>
      <c r="M10" s="86">
        <f t="shared" si="2"/>
        <v>50</v>
      </c>
      <c r="N10" s="87">
        <v>16</v>
      </c>
      <c r="O10" s="88">
        <v>25</v>
      </c>
      <c r="P10" s="87">
        <v>16</v>
      </c>
      <c r="Q10" s="88">
        <v>25</v>
      </c>
      <c r="R10" s="17"/>
      <c r="S10" s="17"/>
      <c r="T10" s="17"/>
      <c r="U10" s="17"/>
      <c r="V10" s="17"/>
    </row>
    <row r="11" spans="1:28" ht="14.55" customHeight="1" x14ac:dyDescent="0.3">
      <c r="A11" s="82">
        <v>10</v>
      </c>
      <c r="B11" s="232" t="str">
        <f>+A29</f>
        <v>Mikulova F</v>
      </c>
      <c r="C11" s="233"/>
      <c r="D11" s="233"/>
      <c r="E11" s="233"/>
      <c r="F11" s="232" t="str">
        <f>+A21</f>
        <v>Kometa D</v>
      </c>
      <c r="G11" s="233"/>
      <c r="H11" s="233"/>
      <c r="I11" s="233"/>
      <c r="J11" s="83">
        <f t="shared" si="0"/>
        <v>1</v>
      </c>
      <c r="K11" s="84">
        <f t="shared" si="1"/>
        <v>1</v>
      </c>
      <c r="L11" s="85">
        <f t="shared" si="2"/>
        <v>47</v>
      </c>
      <c r="M11" s="86">
        <f t="shared" si="2"/>
        <v>43</v>
      </c>
      <c r="N11" s="87">
        <v>22</v>
      </c>
      <c r="O11" s="88">
        <v>25</v>
      </c>
      <c r="P11" s="87">
        <v>25</v>
      </c>
      <c r="Q11" s="88">
        <v>18</v>
      </c>
      <c r="R11" s="17"/>
      <c r="S11" s="17"/>
      <c r="T11" s="17"/>
      <c r="U11" s="17"/>
      <c r="V11" s="17"/>
    </row>
    <row r="12" spans="1:28" ht="14.55" customHeight="1" x14ac:dyDescent="0.3">
      <c r="A12" s="82">
        <v>11</v>
      </c>
      <c r="B12" s="232" t="str">
        <f>+A31</f>
        <v>Dansport C</v>
      </c>
      <c r="C12" s="233"/>
      <c r="D12" s="233"/>
      <c r="E12" s="233"/>
      <c r="F12" s="232" t="str">
        <f>+A27</f>
        <v>Kometa E</v>
      </c>
      <c r="G12" s="233"/>
      <c r="H12" s="233"/>
      <c r="I12" s="233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2"/>
        <v>46</v>
      </c>
      <c r="N12" s="87">
        <v>25</v>
      </c>
      <c r="O12" s="88">
        <v>23</v>
      </c>
      <c r="P12" s="87">
        <v>25</v>
      </c>
      <c r="Q12" s="88">
        <v>23</v>
      </c>
      <c r="R12" s="17"/>
      <c r="S12" s="17"/>
      <c r="T12" s="17"/>
      <c r="U12" s="17"/>
      <c r="V12" s="17"/>
    </row>
    <row r="13" spans="1:28" ht="14.55" customHeight="1" x14ac:dyDescent="0.3">
      <c r="A13" s="82">
        <v>12</v>
      </c>
      <c r="B13" s="229" t="str">
        <f>+A29</f>
        <v>Mikulova F</v>
      </c>
      <c r="C13" s="230"/>
      <c r="D13" s="230"/>
      <c r="E13" s="231"/>
      <c r="F13" s="232" t="str">
        <f>+A23</f>
        <v>Španielka A</v>
      </c>
      <c r="G13" s="233"/>
      <c r="H13" s="233"/>
      <c r="I13" s="233"/>
      <c r="J13" s="83">
        <f t="shared" si="0"/>
        <v>1</v>
      </c>
      <c r="K13" s="84">
        <f t="shared" si="1"/>
        <v>1</v>
      </c>
      <c r="L13" s="85">
        <f t="shared" si="2"/>
        <v>43</v>
      </c>
      <c r="M13" s="86">
        <f t="shared" si="2"/>
        <v>46</v>
      </c>
      <c r="N13" s="87">
        <v>25</v>
      </c>
      <c r="O13" s="88">
        <v>21</v>
      </c>
      <c r="P13" s="87">
        <v>18</v>
      </c>
      <c r="Q13" s="88">
        <v>25</v>
      </c>
      <c r="R13" s="17"/>
      <c r="S13" s="17"/>
      <c r="T13" s="17"/>
      <c r="U13" s="17"/>
      <c r="V13" s="17"/>
    </row>
    <row r="14" spans="1:28" ht="14.55" customHeight="1" x14ac:dyDescent="0.3">
      <c r="A14" s="82">
        <v>13</v>
      </c>
      <c r="B14" s="229" t="str">
        <f>+A27</f>
        <v>Kometa E</v>
      </c>
      <c r="C14" s="230"/>
      <c r="D14" s="230"/>
      <c r="E14" s="231"/>
      <c r="F14" s="232" t="str">
        <f>+A25</f>
        <v>Střešovice B</v>
      </c>
      <c r="G14" s="233"/>
      <c r="H14" s="233"/>
      <c r="I14" s="233"/>
      <c r="J14" s="83">
        <f t="shared" si="0"/>
        <v>1</v>
      </c>
      <c r="K14" s="84">
        <f t="shared" si="1"/>
        <v>1</v>
      </c>
      <c r="L14" s="85">
        <f t="shared" si="2"/>
        <v>36</v>
      </c>
      <c r="M14" s="86">
        <f t="shared" si="2"/>
        <v>45</v>
      </c>
      <c r="N14" s="87">
        <v>25</v>
      </c>
      <c r="O14" s="88">
        <v>20</v>
      </c>
      <c r="P14" s="87">
        <v>11</v>
      </c>
      <c r="Q14" s="88">
        <v>25</v>
      </c>
      <c r="R14" s="17"/>
      <c r="S14" s="17"/>
      <c r="T14" s="17"/>
      <c r="U14" s="17"/>
      <c r="V14" s="17"/>
    </row>
    <row r="15" spans="1:28" ht="14.55" customHeight="1" x14ac:dyDescent="0.3">
      <c r="A15" s="82">
        <v>14</v>
      </c>
      <c r="B15" s="232" t="str">
        <f>+A23</f>
        <v>Španielka A</v>
      </c>
      <c r="C15" s="233"/>
      <c r="D15" s="233"/>
      <c r="E15" s="233"/>
      <c r="F15" s="232" t="str">
        <f>+A21</f>
        <v>Kometa D</v>
      </c>
      <c r="G15" s="233"/>
      <c r="H15" s="233"/>
      <c r="I15" s="233"/>
      <c r="J15" s="83">
        <f t="shared" si="0"/>
        <v>1</v>
      </c>
      <c r="K15" s="84">
        <f t="shared" si="1"/>
        <v>1</v>
      </c>
      <c r="L15" s="85">
        <f t="shared" si="2"/>
        <v>46</v>
      </c>
      <c r="M15" s="86">
        <f t="shared" si="2"/>
        <v>46</v>
      </c>
      <c r="N15" s="87">
        <v>25</v>
      </c>
      <c r="O15" s="88">
        <v>21</v>
      </c>
      <c r="P15" s="87">
        <v>21</v>
      </c>
      <c r="Q15" s="88">
        <v>25</v>
      </c>
      <c r="R15" s="17"/>
      <c r="S15" s="17"/>
      <c r="T15" s="17"/>
      <c r="U15" s="17"/>
      <c r="V15" s="17"/>
    </row>
    <row r="16" spans="1:28" ht="15" customHeight="1" thickBot="1" x14ac:dyDescent="0.35">
      <c r="A16" s="75">
        <v>15</v>
      </c>
      <c r="B16" s="234" t="str">
        <f>+A31</f>
        <v>Dansport C</v>
      </c>
      <c r="C16" s="235"/>
      <c r="D16" s="235"/>
      <c r="E16" s="235"/>
      <c r="F16" s="234" t="str">
        <f>+A29</f>
        <v>Mikulova F</v>
      </c>
      <c r="G16" s="235"/>
      <c r="H16" s="235"/>
      <c r="I16" s="235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32</v>
      </c>
      <c r="N16" s="80">
        <v>25</v>
      </c>
      <c r="O16" s="81">
        <v>11</v>
      </c>
      <c r="P16" s="80">
        <v>25</v>
      </c>
      <c r="Q16" s="81">
        <v>21</v>
      </c>
      <c r="R16" s="17"/>
      <c r="S16" s="17"/>
      <c r="T16" s="17"/>
      <c r="U16" s="17"/>
      <c r="V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220" t="str">
        <f>+zadání!L2</f>
        <v>5. LIGA</v>
      </c>
      <c r="B18" s="221"/>
      <c r="C18" s="221"/>
      <c r="D18" s="222"/>
      <c r="E18" s="199" t="str">
        <f>+A21</f>
        <v>Kometa D</v>
      </c>
      <c r="F18" s="190"/>
      <c r="G18" s="200"/>
      <c r="H18" s="190" t="str">
        <f>+A23</f>
        <v>Španielka A</v>
      </c>
      <c r="I18" s="190"/>
      <c r="J18" s="190"/>
      <c r="K18" s="199" t="str">
        <f>+A25</f>
        <v>Střešovice B</v>
      </c>
      <c r="L18" s="190"/>
      <c r="M18" s="200"/>
      <c r="N18" s="190" t="str">
        <f>+A27</f>
        <v>Kometa E</v>
      </c>
      <c r="O18" s="190"/>
      <c r="P18" s="190"/>
      <c r="Q18" s="199" t="str">
        <f>+A29</f>
        <v>Mikulova F</v>
      </c>
      <c r="R18" s="190"/>
      <c r="S18" s="200"/>
      <c r="T18" s="190" t="str">
        <f>+A31</f>
        <v>Dansport C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2" customHeight="1" x14ac:dyDescent="0.3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2" customHeight="1" thickBot="1" x14ac:dyDescent="0.35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">
      <c r="A21" s="252" t="str">
        <f>+zadání!L3</f>
        <v>Kometa D</v>
      </c>
      <c r="B21" s="253"/>
      <c r="C21" s="253"/>
      <c r="D21" s="254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1</v>
      </c>
      <c r="L21" s="23" t="s">
        <v>0</v>
      </c>
      <c r="M21" s="23">
        <f>+K3</f>
        <v>1</v>
      </c>
      <c r="N21" s="25">
        <f>+J9</f>
        <v>0</v>
      </c>
      <c r="O21" s="23" t="s">
        <v>0</v>
      </c>
      <c r="P21" s="24">
        <f>+K9</f>
        <v>2</v>
      </c>
      <c r="Q21" s="23">
        <f>+K11</f>
        <v>1</v>
      </c>
      <c r="R21" s="23" t="s">
        <v>0</v>
      </c>
      <c r="S21" s="23">
        <f>+J11</f>
        <v>1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3</v>
      </c>
      <c r="X21" s="23" t="s">
        <v>0</v>
      </c>
      <c r="Y21" s="24">
        <f t="shared" ref="Y21:Y32" si="3">+G21+J21+M21+P21+S21+V21</f>
        <v>7</v>
      </c>
      <c r="Z21" s="195">
        <f>IF(W21+Y21=0,"",W21+SUM(AF21:AK21))</f>
        <v>4.5</v>
      </c>
      <c r="AA21" s="196"/>
      <c r="AB21" s="197">
        <f>+IF(E22&gt;G22,1,0)+IF(H22&gt;J22,1,0)+IF(K22&gt;M22,1,0)+IF(N22&gt;P22,1,0)+IF(Q22&gt;S22,1,0)+IF(T22&gt;V22,1,0)</f>
        <v>1</v>
      </c>
      <c r="AC21" s="198" t="str">
        <f>IFERROR(CONCATENATE(RANK(AE21,$AE$21:$AE$31),"."),"")</f>
        <v>5.</v>
      </c>
      <c r="AE21">
        <f>+Z21*1000000000+AB21*1000000+IFERROR(W21/Y21,10)*1000+IFERROR(W22/Y22,10)</f>
        <v>4501000429.4801416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0.5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">
      <c r="A22" s="255"/>
      <c r="B22" s="256"/>
      <c r="C22" s="256"/>
      <c r="D22" s="257"/>
      <c r="E22" s="35"/>
      <c r="F22" s="35"/>
      <c r="G22" s="35"/>
      <c r="H22" s="26">
        <f>+M15</f>
        <v>46</v>
      </c>
      <c r="I22" s="18" t="s">
        <v>0</v>
      </c>
      <c r="J22" s="27">
        <f>+L15</f>
        <v>46</v>
      </c>
      <c r="K22" s="18">
        <f>+L3</f>
        <v>51</v>
      </c>
      <c r="L22" s="18" t="s">
        <v>0</v>
      </c>
      <c r="M22" s="18">
        <f>+M3</f>
        <v>48</v>
      </c>
      <c r="N22" s="26">
        <f>+L9</f>
        <v>43</v>
      </c>
      <c r="O22" s="18" t="s">
        <v>0</v>
      </c>
      <c r="P22" s="27">
        <f>+M9</f>
        <v>50</v>
      </c>
      <c r="Q22" s="18">
        <f>+M11</f>
        <v>43</v>
      </c>
      <c r="R22" s="18" t="s">
        <v>0</v>
      </c>
      <c r="S22" s="18">
        <f>+L11</f>
        <v>47</v>
      </c>
      <c r="T22" s="26">
        <f>+L4</f>
        <v>36</v>
      </c>
      <c r="U22" s="18" t="s">
        <v>0</v>
      </c>
      <c r="V22" s="30">
        <f>+M4</f>
        <v>50</v>
      </c>
      <c r="W22" s="56">
        <f t="shared" ref="W22:W32" si="4">+E22+H22+K22+N22+Q22+T22</f>
        <v>219</v>
      </c>
      <c r="X22" s="57" t="s">
        <v>0</v>
      </c>
      <c r="Y22" s="58">
        <f t="shared" si="3"/>
        <v>241</v>
      </c>
      <c r="Z22" s="167"/>
      <c r="AA22" s="168"/>
      <c r="AB22" s="169"/>
      <c r="AC22" s="171"/>
    </row>
    <row r="23" spans="1:37" ht="21" customHeight="1" x14ac:dyDescent="0.3">
      <c r="A23" s="186" t="str">
        <f>+zadání!L4</f>
        <v>Španielka A</v>
      </c>
      <c r="B23" s="163"/>
      <c r="C23" s="163"/>
      <c r="D23" s="164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2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4</v>
      </c>
      <c r="X23" s="50" t="s">
        <v>0</v>
      </c>
      <c r="Y23" s="51">
        <f t="shared" si="3"/>
        <v>6</v>
      </c>
      <c r="Z23" s="165">
        <f t="shared" ref="Z23" si="5">IF(W23+Y23=0,"",W23+SUM(AF23:AK23))</f>
        <v>6.5</v>
      </c>
      <c r="AA23" s="166"/>
      <c r="AB23" s="187">
        <f t="shared" ref="AB23" si="6">+IF(E24&gt;G24,1,0)+IF(H24&gt;J24,1,0)+IF(K24&gt;M24,1,0)+IF(N24&gt;P24,1,0)+IF(Q24&gt;S24,1,0)+IF(T24&gt;V24,1,0)</f>
        <v>2</v>
      </c>
      <c r="AC23" s="188" t="str">
        <f t="shared" ref="AC23" si="7">IFERROR(CONCATENATE(RANK(AE23,$AE$21:$AE$31),"."),"")</f>
        <v>4.</v>
      </c>
      <c r="AE23">
        <f>+Z23*1000000000+AB23*1000000+IFERROR(W23/Y23,10)*1000+IFERROR(W24/Y24,10)</f>
        <v>6502000667.6356936</v>
      </c>
      <c r="AF23">
        <f>IF(OR(AND(E24="",G24=""),AND(E24=0,G24=0)),0,IF(E24&gt;G24,1,IF(E24=G24,0.5,0)))</f>
        <v>0.5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">
      <c r="A24" s="162"/>
      <c r="B24" s="163"/>
      <c r="C24" s="163"/>
      <c r="D24" s="164"/>
      <c r="E24" s="45">
        <f>+J22</f>
        <v>46</v>
      </c>
      <c r="F24" s="45" t="s">
        <v>0</v>
      </c>
      <c r="G24" s="45">
        <f>+H22</f>
        <v>46</v>
      </c>
      <c r="H24" s="42"/>
      <c r="I24" s="43"/>
      <c r="J24" s="44"/>
      <c r="K24" s="45">
        <f>+M8</f>
        <v>41</v>
      </c>
      <c r="L24" s="45" t="s">
        <v>0</v>
      </c>
      <c r="M24" s="45">
        <f>+L8</f>
        <v>50</v>
      </c>
      <c r="N24" s="46">
        <f>+L2</f>
        <v>42</v>
      </c>
      <c r="O24" s="45" t="s">
        <v>0</v>
      </c>
      <c r="P24" s="47">
        <f>+M2</f>
        <v>48</v>
      </c>
      <c r="Q24" s="45">
        <f>+M13</f>
        <v>46</v>
      </c>
      <c r="R24" s="45" t="s">
        <v>0</v>
      </c>
      <c r="S24" s="45">
        <f>+L13</f>
        <v>43</v>
      </c>
      <c r="T24" s="46">
        <f>+L6</f>
        <v>44</v>
      </c>
      <c r="U24" s="45" t="s">
        <v>0</v>
      </c>
      <c r="V24" s="48">
        <f>+M6</f>
        <v>39</v>
      </c>
      <c r="W24" s="53">
        <f t="shared" si="4"/>
        <v>219</v>
      </c>
      <c r="X24" s="54" t="s">
        <v>0</v>
      </c>
      <c r="Y24" s="55">
        <f t="shared" si="3"/>
        <v>226</v>
      </c>
      <c r="Z24" s="167"/>
      <c r="AA24" s="168"/>
      <c r="AB24" s="170"/>
      <c r="AC24" s="172"/>
    </row>
    <row r="25" spans="1:37" ht="21" customHeight="1" x14ac:dyDescent="0.3">
      <c r="A25" s="180" t="str">
        <f>+zadání!L5</f>
        <v>Střešovice B</v>
      </c>
      <c r="B25" s="181"/>
      <c r="C25" s="181"/>
      <c r="D25" s="182"/>
      <c r="E25" s="36">
        <f>+M21</f>
        <v>1</v>
      </c>
      <c r="F25" s="36" t="s">
        <v>0</v>
      </c>
      <c r="G25" s="36">
        <f>+K21</f>
        <v>1</v>
      </c>
      <c r="H25" s="64">
        <f>+M23</f>
        <v>2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1</v>
      </c>
      <c r="R25" s="36" t="s">
        <v>0</v>
      </c>
      <c r="S25" s="36">
        <f>+K5</f>
        <v>1</v>
      </c>
      <c r="T25" s="64">
        <f>+J10</f>
        <v>0</v>
      </c>
      <c r="U25" s="36" t="s">
        <v>0</v>
      </c>
      <c r="V25" s="66">
        <f>+K10</f>
        <v>2</v>
      </c>
      <c r="W25" s="67">
        <f t="shared" si="4"/>
        <v>5</v>
      </c>
      <c r="X25" s="36" t="s">
        <v>0</v>
      </c>
      <c r="Y25" s="65">
        <f t="shared" si="3"/>
        <v>5</v>
      </c>
      <c r="Z25" s="165">
        <f t="shared" ref="Z25" si="8">IF(W25+Y25=0,"",W25+SUM(AF25:AK25))</f>
        <v>8</v>
      </c>
      <c r="AA25" s="166"/>
      <c r="AB25" s="169">
        <f t="shared" ref="AB25" si="9">+IF(E26&gt;G26,1,0)+IF(H26&gt;J26,1,0)+IF(K26&gt;M26,1,0)+IF(N26&gt;P26,1,0)+IF(Q26&gt;S26,1,0)+IF(T26&gt;V26,1,0)</f>
        <v>3</v>
      </c>
      <c r="AC25" s="171" t="str">
        <f t="shared" ref="AC25" si="10">IFERROR(CONCATENATE(RANK(AE25,$AE$21:$AE$31),"."),"")</f>
        <v>3.</v>
      </c>
      <c r="AE25">
        <f>+Z25*1000000000+AB25*1000000+IFERROR(W25/Y25,10)*1000+IFERROR(W26/Y26,10)</f>
        <v>8003001001.0090914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0</v>
      </c>
    </row>
    <row r="26" spans="1:37" ht="21" customHeight="1" x14ac:dyDescent="0.3">
      <c r="A26" s="183"/>
      <c r="B26" s="184"/>
      <c r="C26" s="184"/>
      <c r="D26" s="185"/>
      <c r="E26" s="18">
        <f>+M22</f>
        <v>48</v>
      </c>
      <c r="F26" s="18" t="s">
        <v>0</v>
      </c>
      <c r="G26" s="18">
        <f>+K22</f>
        <v>51</v>
      </c>
      <c r="H26" s="26">
        <f>+M24</f>
        <v>50</v>
      </c>
      <c r="I26" s="18" t="s">
        <v>0</v>
      </c>
      <c r="J26" s="27">
        <f>+K24</f>
        <v>41</v>
      </c>
      <c r="K26" s="37"/>
      <c r="L26" s="35"/>
      <c r="M26" s="38"/>
      <c r="N26" s="26">
        <f>+M14</f>
        <v>45</v>
      </c>
      <c r="O26" s="18" t="s">
        <v>0</v>
      </c>
      <c r="P26" s="27">
        <f>+L14</f>
        <v>36</v>
      </c>
      <c r="Q26" s="18">
        <f>+L5</f>
        <v>47</v>
      </c>
      <c r="R26" s="18" t="s">
        <v>0</v>
      </c>
      <c r="S26" s="18">
        <f>+M5</f>
        <v>42</v>
      </c>
      <c r="T26" s="26">
        <f>+L10</f>
        <v>32</v>
      </c>
      <c r="U26" s="18" t="s">
        <v>0</v>
      </c>
      <c r="V26" s="30">
        <f>+M10</f>
        <v>50</v>
      </c>
      <c r="W26" s="56">
        <f t="shared" si="4"/>
        <v>222</v>
      </c>
      <c r="X26" s="57" t="s">
        <v>0</v>
      </c>
      <c r="Y26" s="58">
        <f t="shared" si="3"/>
        <v>220</v>
      </c>
      <c r="Z26" s="167"/>
      <c r="AA26" s="168"/>
      <c r="AB26" s="169"/>
      <c r="AC26" s="171"/>
    </row>
    <row r="27" spans="1:37" ht="21" customHeight="1" x14ac:dyDescent="0.3">
      <c r="A27" s="186" t="str">
        <f>+zadání!L6</f>
        <v>Kometa E</v>
      </c>
      <c r="B27" s="163"/>
      <c r="C27" s="163"/>
      <c r="D27" s="164"/>
      <c r="E27" s="50">
        <f>+P21</f>
        <v>2</v>
      </c>
      <c r="F27" s="50" t="s">
        <v>0</v>
      </c>
      <c r="G27" s="50">
        <f>+N21</f>
        <v>0</v>
      </c>
      <c r="H27" s="49">
        <f>+P23</f>
        <v>1</v>
      </c>
      <c r="I27" s="50" t="s">
        <v>0</v>
      </c>
      <c r="J27" s="51">
        <f>+N23</f>
        <v>1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6</v>
      </c>
      <c r="X27" s="50" t="s">
        <v>0</v>
      </c>
      <c r="Y27" s="51">
        <f t="shared" si="3"/>
        <v>4</v>
      </c>
      <c r="Z27" s="165">
        <f t="shared" ref="Z27" si="11">IF(W27+Y27=0,"",W27+SUM(AF27:AK27))</f>
        <v>9</v>
      </c>
      <c r="AA27" s="166"/>
      <c r="AB27" s="187">
        <f t="shared" ref="AB27" si="12">+IF(E28&gt;G28,1,0)+IF(H28&gt;J28,1,0)+IF(K28&gt;M28,1,0)+IF(N28&gt;P28,1,0)+IF(Q28&gt;S28,1,0)+IF(T28&gt;V28,1,0)</f>
        <v>3</v>
      </c>
      <c r="AC27" s="188" t="str">
        <f t="shared" ref="AC27" si="13">IFERROR(CONCATENATE(RANK(AE27,$AE$21:$AE$31),"."),"")</f>
        <v>2.</v>
      </c>
      <c r="AE27">
        <f>+Z27*1000000000+AB27*1000000+IFERROR(W27/Y27,10)*1000+IFERROR(W28/Y28,10)</f>
        <v>9003001501.069767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</v>
      </c>
    </row>
    <row r="28" spans="1:37" ht="21" customHeight="1" x14ac:dyDescent="0.3">
      <c r="A28" s="162"/>
      <c r="B28" s="163"/>
      <c r="C28" s="163"/>
      <c r="D28" s="164"/>
      <c r="E28" s="45">
        <f>+P22</f>
        <v>50</v>
      </c>
      <c r="F28" s="45" t="s">
        <v>0</v>
      </c>
      <c r="G28" s="45">
        <f>+N22</f>
        <v>43</v>
      </c>
      <c r="H28" s="46">
        <f>+P24</f>
        <v>48</v>
      </c>
      <c r="I28" s="45" t="s">
        <v>0</v>
      </c>
      <c r="J28" s="47">
        <f>+N24</f>
        <v>42</v>
      </c>
      <c r="K28" s="45">
        <f>+P26</f>
        <v>36</v>
      </c>
      <c r="L28" s="45" t="s">
        <v>0</v>
      </c>
      <c r="M28" s="45">
        <f>+N26</f>
        <v>45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35</v>
      </c>
      <c r="T28" s="46">
        <f>+M12</f>
        <v>46</v>
      </c>
      <c r="U28" s="45" t="s">
        <v>0</v>
      </c>
      <c r="V28" s="48">
        <f>+L12</f>
        <v>50</v>
      </c>
      <c r="W28" s="53">
        <f t="shared" si="4"/>
        <v>230</v>
      </c>
      <c r="X28" s="54" t="s">
        <v>0</v>
      </c>
      <c r="Y28" s="55">
        <f t="shared" si="3"/>
        <v>215</v>
      </c>
      <c r="Z28" s="167"/>
      <c r="AA28" s="168"/>
      <c r="AB28" s="170"/>
      <c r="AC28" s="172"/>
    </row>
    <row r="29" spans="1:37" ht="21" customHeight="1" x14ac:dyDescent="0.3">
      <c r="A29" s="159" t="str">
        <f>+zadání!L7</f>
        <v>Mikulova F</v>
      </c>
      <c r="B29" s="160"/>
      <c r="C29" s="160"/>
      <c r="D29" s="161"/>
      <c r="E29" s="36">
        <f>+S21</f>
        <v>1</v>
      </c>
      <c r="F29" s="36" t="s">
        <v>0</v>
      </c>
      <c r="G29" s="36">
        <f>+Q21</f>
        <v>1</v>
      </c>
      <c r="H29" s="64">
        <f>+S23</f>
        <v>1</v>
      </c>
      <c r="I29" s="36" t="s">
        <v>0</v>
      </c>
      <c r="J29" s="65">
        <f>+Q23</f>
        <v>1</v>
      </c>
      <c r="K29" s="36">
        <f>+S25</f>
        <v>1</v>
      </c>
      <c r="L29" s="36" t="s">
        <v>0</v>
      </c>
      <c r="M29" s="36">
        <f>+Q25</f>
        <v>1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3</v>
      </c>
      <c r="X29" s="36" t="s">
        <v>0</v>
      </c>
      <c r="Y29" s="65">
        <f t="shared" si="3"/>
        <v>7</v>
      </c>
      <c r="Z29" s="165">
        <f t="shared" ref="Z29" si="14">IF(W29+Y29=0,"",W29+SUM(AF29:AK29))</f>
        <v>4</v>
      </c>
      <c r="AA29" s="166"/>
      <c r="AB29" s="169">
        <f t="shared" ref="AB29" si="15">+IF(E30&gt;G30,1,0)+IF(H30&gt;J30,1,0)+IF(K30&gt;M30,1,0)+IF(N30&gt;P30,1,0)+IF(Q30&gt;S30,1,0)+IF(T30&gt;V30,1,0)</f>
        <v>1</v>
      </c>
      <c r="AC29" s="171" t="str">
        <f t="shared" ref="AC29" si="16">IFERROR(CONCATENATE(RANK(AE29,$AE$21:$AE$31),"."),"")</f>
        <v>6.</v>
      </c>
      <c r="AE29">
        <f>+Z29*1000000000+AB29*1000000+IFERROR(W29/Y29,10)*1000+IFERROR(W30/Y30,10)</f>
        <v>4001000429.414649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">
      <c r="A30" s="162"/>
      <c r="B30" s="163"/>
      <c r="C30" s="163"/>
      <c r="D30" s="164"/>
      <c r="E30" s="45">
        <f>+S22</f>
        <v>47</v>
      </c>
      <c r="F30" s="45" t="s">
        <v>0</v>
      </c>
      <c r="G30" s="45">
        <f>+Q22</f>
        <v>43</v>
      </c>
      <c r="H30" s="46">
        <f>+S24</f>
        <v>43</v>
      </c>
      <c r="I30" s="45" t="s">
        <v>0</v>
      </c>
      <c r="J30" s="47">
        <f>+Q24</f>
        <v>46</v>
      </c>
      <c r="K30" s="45">
        <f>+S26</f>
        <v>42</v>
      </c>
      <c r="L30" s="45" t="s">
        <v>0</v>
      </c>
      <c r="M30" s="45">
        <f>+Q26</f>
        <v>47</v>
      </c>
      <c r="N30" s="46">
        <f>+S28</f>
        <v>35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32</v>
      </c>
      <c r="U30" s="45" t="s">
        <v>0</v>
      </c>
      <c r="V30" s="48">
        <f>+L16</f>
        <v>50</v>
      </c>
      <c r="W30" s="53">
        <f t="shared" si="4"/>
        <v>199</v>
      </c>
      <c r="X30" s="54" t="s">
        <v>0</v>
      </c>
      <c r="Y30" s="55">
        <f t="shared" si="3"/>
        <v>236</v>
      </c>
      <c r="Z30" s="167"/>
      <c r="AA30" s="168"/>
      <c r="AB30" s="170"/>
      <c r="AC30" s="172"/>
    </row>
    <row r="31" spans="1:37" ht="21" customHeight="1" x14ac:dyDescent="0.3">
      <c r="A31" s="159" t="str">
        <f>+zadání!L8</f>
        <v>Dansport C</v>
      </c>
      <c r="B31" s="160"/>
      <c r="C31" s="160"/>
      <c r="D31" s="161"/>
      <c r="E31" s="50">
        <f>+V21</f>
        <v>2</v>
      </c>
      <c r="F31" s="50" t="s">
        <v>0</v>
      </c>
      <c r="G31" s="50">
        <f>+T21</f>
        <v>0</v>
      </c>
      <c r="H31" s="49">
        <f>+V23</f>
        <v>1</v>
      </c>
      <c r="I31" s="50" t="s">
        <v>0</v>
      </c>
      <c r="J31" s="51">
        <f>+T23</f>
        <v>1</v>
      </c>
      <c r="K31" s="50">
        <f>+V25</f>
        <v>2</v>
      </c>
      <c r="L31" s="50" t="s">
        <v>0</v>
      </c>
      <c r="M31" s="50">
        <f>+T25</f>
        <v>0</v>
      </c>
      <c r="N31" s="49">
        <f>+V27</f>
        <v>2</v>
      </c>
      <c r="O31" s="50" t="s">
        <v>0</v>
      </c>
      <c r="P31" s="51">
        <f>+T27</f>
        <v>0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9</v>
      </c>
      <c r="X31" s="50" t="s">
        <v>0</v>
      </c>
      <c r="Y31" s="51">
        <f t="shared" si="3"/>
        <v>1</v>
      </c>
      <c r="Z31" s="165">
        <f t="shared" ref="Z31" si="17">IF(W31+Y31=0,"",W31+SUM(AF31:AK31))</f>
        <v>13</v>
      </c>
      <c r="AA31" s="166"/>
      <c r="AB31" s="169">
        <f t="shared" ref="AB31" si="18">+IF(E32&gt;G32,1,0)+IF(H32&gt;J32,1,0)+IF(K32&gt;M32,1,0)+IF(N32&gt;P32,1,0)+IF(Q32&gt;S32,1,0)+IF(T32&gt;V32,1,0)</f>
        <v>4</v>
      </c>
      <c r="AC31" s="171" t="str">
        <f t="shared" ref="AC31" si="19">IFERROR(CONCATENATE(RANK(AE31,$AE$21:$AE$31),"."),"")</f>
        <v>1.</v>
      </c>
      <c r="AE31">
        <f>+Z31*1000000000+AB31*1000000+IFERROR(W31/Y31,10)*1000+IFERROR(W32/Y32,10)</f>
        <v>13004009001.257895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173"/>
      <c r="B32" s="174"/>
      <c r="C32" s="174"/>
      <c r="D32" s="175"/>
      <c r="E32" s="19">
        <f>+V22</f>
        <v>50</v>
      </c>
      <c r="F32" s="19" t="s">
        <v>0</v>
      </c>
      <c r="G32" s="19">
        <f>+T22</f>
        <v>36</v>
      </c>
      <c r="H32" s="21">
        <f>+V24</f>
        <v>39</v>
      </c>
      <c r="I32" s="19" t="s">
        <v>0</v>
      </c>
      <c r="J32" s="20">
        <f>+T24</f>
        <v>44</v>
      </c>
      <c r="K32" s="19">
        <f>+V26</f>
        <v>50</v>
      </c>
      <c r="L32" s="19" t="s">
        <v>0</v>
      </c>
      <c r="M32" s="19">
        <f>+T26</f>
        <v>32</v>
      </c>
      <c r="N32" s="21">
        <f>+V28</f>
        <v>50</v>
      </c>
      <c r="O32" s="19" t="s">
        <v>0</v>
      </c>
      <c r="P32" s="20">
        <f>+T28</f>
        <v>46</v>
      </c>
      <c r="Q32" s="19">
        <f>+V30</f>
        <v>50</v>
      </c>
      <c r="R32" s="19" t="s">
        <v>0</v>
      </c>
      <c r="S32" s="19">
        <f>+T30</f>
        <v>32</v>
      </c>
      <c r="T32" s="33"/>
      <c r="U32" s="32"/>
      <c r="V32" s="34"/>
      <c r="W32" s="61">
        <f t="shared" si="4"/>
        <v>239</v>
      </c>
      <c r="X32" s="62" t="s">
        <v>0</v>
      </c>
      <c r="Y32" s="63">
        <f t="shared" si="3"/>
        <v>190</v>
      </c>
      <c r="Z32" s="176"/>
      <c r="AA32" s="177"/>
      <c r="AB32" s="178"/>
      <c r="AC32" s="17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</sheetPr>
  <dimension ref="A1:AF180"/>
  <sheetViews>
    <sheetView workbookViewId="0">
      <selection activeCell="AI13" sqref="AI13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7" t="s">
        <v>38</v>
      </c>
      <c r="B1" s="103" t="str">
        <f>VLOOKUP(Q8,'tab 5. liga'!$A$2:$I$16,2,0)</f>
        <v>Španielka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5. liga'!$A$2:$I$16,6,0)</f>
        <v>Kometa E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Španielka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Kometa E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Španielka A</v>
      </c>
      <c r="D7" s="249"/>
      <c r="E7" s="249"/>
      <c r="F7" s="249"/>
      <c r="G7" s="250"/>
      <c r="H7" s="249" t="str">
        <f>+B2</f>
        <v>Kometa E</v>
      </c>
      <c r="I7" s="249"/>
      <c r="J7" s="249"/>
      <c r="K7" s="249"/>
      <c r="L7" s="249"/>
    </row>
    <row r="8" spans="1:32" s="91" customFormat="1" ht="18" customHeight="1" x14ac:dyDescent="0.3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Španielka A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5. liga'!$A$18</f>
        <v>5.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Kometa E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5. liga'!$A$2:$I$16,2,0)</f>
        <v>Kometa D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5. liga'!$A$2:$I$16,6,0)</f>
        <v>Střešovice B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Kometa D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Střešovice B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Kometa D</v>
      </c>
      <c r="D19" s="249"/>
      <c r="E19" s="249"/>
      <c r="F19" s="249"/>
      <c r="G19" s="250"/>
      <c r="H19" s="249" t="str">
        <f>+B14</f>
        <v>Střešovice B</v>
      </c>
      <c r="I19" s="249"/>
      <c r="J19" s="249"/>
      <c r="K19" s="249"/>
      <c r="L19" s="249"/>
    </row>
    <row r="20" spans="1:32" s="91" customFormat="1" ht="18" customHeight="1" x14ac:dyDescent="0.3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Kometa D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5. liga'!$A$18</f>
        <v>5.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Střešovice B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7" t="s">
        <v>38</v>
      </c>
      <c r="B25" s="103" t="str">
        <f>VLOOKUP(Q32,'tab 5. liga'!$A$2:$I$16,2,0)</f>
        <v>Kometa D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5. liga'!$A$2:$I$16,6,0)</f>
        <v>Dansport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7" t="s">
        <v>37</v>
      </c>
      <c r="B28" s="99" t="str">
        <f>+B25</f>
        <v>Kometa D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Dansport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Kometa D</v>
      </c>
      <c r="D31" s="249"/>
      <c r="E31" s="249"/>
      <c r="F31" s="249"/>
      <c r="G31" s="250"/>
      <c r="H31" s="249" t="str">
        <f>+B26</f>
        <v>Dansport C</v>
      </c>
      <c r="I31" s="249"/>
      <c r="J31" s="249"/>
      <c r="K31" s="249"/>
      <c r="L31" s="249"/>
    </row>
    <row r="32" spans="1:32" s="91" customFormat="1" ht="18" customHeight="1" x14ac:dyDescent="0.3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Kometa D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5. liga'!$A$18</f>
        <v>5.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Dansport C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7" t="s">
        <v>38</v>
      </c>
      <c r="B37" s="103" t="str">
        <f>VLOOKUP(Q44,'tab 5. liga'!$A$2:$I$16,2,0)</f>
        <v>Střešovice B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5. liga'!$A$2:$I$16,6,0)</f>
        <v>Mikulova F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7" t="s">
        <v>37</v>
      </c>
      <c r="B40" s="99" t="str">
        <f>+B37</f>
        <v>Střešovice B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Mikulova F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Střešovice B</v>
      </c>
      <c r="D43" s="249"/>
      <c r="E43" s="249"/>
      <c r="F43" s="249"/>
      <c r="G43" s="250"/>
      <c r="H43" s="249" t="str">
        <f>+B38</f>
        <v>Mikulova F</v>
      </c>
      <c r="I43" s="249"/>
      <c r="J43" s="249"/>
      <c r="K43" s="249"/>
      <c r="L43" s="249"/>
    </row>
    <row r="44" spans="1:32" s="91" customFormat="1" ht="18" customHeight="1" x14ac:dyDescent="0.3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Střešovice B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5. liga'!$A$18</f>
        <v>5.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Mikulova F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7" t="s">
        <v>38</v>
      </c>
      <c r="B49" s="103" t="str">
        <f>VLOOKUP(Q56,'tab 5. liga'!$A$2:$I$16,2,0)</f>
        <v>Španielka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5. liga'!$A$2:$I$16,6,0)</f>
        <v>Dansport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7" t="s">
        <v>37</v>
      </c>
      <c r="B52" s="99" t="str">
        <f>+B49</f>
        <v>Španielka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Dansport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Španielka A</v>
      </c>
      <c r="D55" s="249"/>
      <c r="E55" s="249"/>
      <c r="F55" s="249"/>
      <c r="G55" s="250"/>
      <c r="H55" s="249" t="str">
        <f>+B50</f>
        <v>Dansport C</v>
      </c>
      <c r="I55" s="249"/>
      <c r="J55" s="249"/>
      <c r="K55" s="249"/>
      <c r="L55" s="249"/>
    </row>
    <row r="56" spans="1:32" s="91" customFormat="1" ht="18" customHeight="1" x14ac:dyDescent="0.3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Španielka A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5. liga'!$A$18</f>
        <v>5.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Dansport C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7" t="s">
        <v>38</v>
      </c>
      <c r="B61" s="103" t="str">
        <f>VLOOKUP(Q68,'tab 5. liga'!$A$2:$I$16,2,0)</f>
        <v>Kometa E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5. liga'!$A$2:$I$16,6,0)</f>
        <v>Mikulova F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7" t="s">
        <v>37</v>
      </c>
      <c r="B64" s="99" t="str">
        <f>+B61</f>
        <v>Kometa E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Mikulova F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Kometa E</v>
      </c>
      <c r="D67" s="249"/>
      <c r="E67" s="249"/>
      <c r="F67" s="249"/>
      <c r="G67" s="250"/>
      <c r="H67" s="249" t="str">
        <f>+B62</f>
        <v>Mikulova F</v>
      </c>
      <c r="I67" s="249"/>
      <c r="J67" s="249"/>
      <c r="K67" s="249"/>
      <c r="L67" s="249"/>
    </row>
    <row r="68" spans="1:32" s="91" customFormat="1" ht="18" customHeight="1" x14ac:dyDescent="0.3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Kometa E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5. liga'!$A$18</f>
        <v>5.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Mikulova F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7" t="s">
        <v>38</v>
      </c>
      <c r="B73" s="103" t="str">
        <f>VLOOKUP(Q80,'tab 5. liga'!$A$2:$I$16,2,0)</f>
        <v>Střešovice B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5. liga'!$A$2:$I$16,6,0)</f>
        <v>Španielka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7" t="s">
        <v>37</v>
      </c>
      <c r="B76" s="99" t="str">
        <f>+B73</f>
        <v>Střešovice B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Španielka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Střešovice B</v>
      </c>
      <c r="D79" s="249"/>
      <c r="E79" s="249"/>
      <c r="F79" s="249"/>
      <c r="G79" s="250"/>
      <c r="H79" s="249" t="str">
        <f>+B74</f>
        <v>Španielka A</v>
      </c>
      <c r="I79" s="249"/>
      <c r="J79" s="249"/>
      <c r="K79" s="249"/>
      <c r="L79" s="249"/>
    </row>
    <row r="80" spans="1:32" s="91" customFormat="1" ht="18" customHeight="1" x14ac:dyDescent="0.3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Střešovice B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5. liga'!$A$18</f>
        <v>5.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Španielka A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7" t="s">
        <v>38</v>
      </c>
      <c r="B85" s="103" t="str">
        <f>VLOOKUP(Q92,'tab 5. liga'!$A$2:$I$16,2,0)</f>
        <v>Kometa D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5. liga'!$A$2:$I$16,6,0)</f>
        <v>Kometa E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7" t="s">
        <v>37</v>
      </c>
      <c r="B88" s="99" t="str">
        <f>+B85</f>
        <v>Kometa D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Kometa E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Kometa D</v>
      </c>
      <c r="D91" s="249"/>
      <c r="E91" s="249"/>
      <c r="F91" s="249"/>
      <c r="G91" s="250"/>
      <c r="H91" s="249" t="str">
        <f>+B86</f>
        <v>Kometa E</v>
      </c>
      <c r="I91" s="249"/>
      <c r="J91" s="249"/>
      <c r="K91" s="249"/>
      <c r="L91" s="249"/>
    </row>
    <row r="92" spans="1:32" s="91" customFormat="1" ht="18" customHeight="1" x14ac:dyDescent="0.3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Kometa D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5. liga'!$A$18</f>
        <v>5.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Kometa E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7" t="s">
        <v>38</v>
      </c>
      <c r="B97" s="103" t="str">
        <f>VLOOKUP(Q104,'tab 5. liga'!$A$2:$I$16,2,0)</f>
        <v>Střešovice B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5. liga'!$A$2:$I$16,6,0)</f>
        <v>Dansport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7" t="s">
        <v>37</v>
      </c>
      <c r="B100" s="99" t="str">
        <f>+B97</f>
        <v>Střešovice B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Dansport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Střešovice B</v>
      </c>
      <c r="D103" s="249"/>
      <c r="E103" s="249"/>
      <c r="F103" s="249"/>
      <c r="G103" s="250"/>
      <c r="H103" s="249" t="str">
        <f>+B98</f>
        <v>Dansport C</v>
      </c>
      <c r="I103" s="249"/>
      <c r="J103" s="249"/>
      <c r="K103" s="249"/>
      <c r="L103" s="249"/>
    </row>
    <row r="104" spans="1:32" s="91" customFormat="1" ht="18" customHeight="1" x14ac:dyDescent="0.3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Střešovice B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5. liga'!$A$18</f>
        <v>5.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Dansport C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7" t="s">
        <v>38</v>
      </c>
      <c r="B109" s="103" t="str">
        <f>VLOOKUP(Q116,'tab 5. liga'!$A$2:$I$16,2,0)</f>
        <v>Mikulova F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5. liga'!$A$2:$I$16,6,0)</f>
        <v>Kometa D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7" t="s">
        <v>37</v>
      </c>
      <c r="B112" s="99" t="str">
        <f>+B109</f>
        <v>Mikulova F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Kometa D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Mikulova F</v>
      </c>
      <c r="D115" s="249"/>
      <c r="E115" s="249"/>
      <c r="F115" s="249"/>
      <c r="G115" s="250"/>
      <c r="H115" s="249" t="str">
        <f>+B110</f>
        <v>Kometa D</v>
      </c>
      <c r="I115" s="249"/>
      <c r="J115" s="249"/>
      <c r="K115" s="249"/>
      <c r="L115" s="249"/>
    </row>
    <row r="116" spans="1:32" s="91" customFormat="1" ht="18" customHeight="1" x14ac:dyDescent="0.3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Mikulova F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5. liga'!$A$18</f>
        <v>5.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Kometa D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7" t="s">
        <v>38</v>
      </c>
      <c r="B121" s="103" t="str">
        <f>VLOOKUP(Q128,'tab 5. liga'!$A$2:$I$16,2,0)</f>
        <v>Dansport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5. liga'!$A$2:$I$16,6,0)</f>
        <v>Kometa E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7" t="s">
        <v>37</v>
      </c>
      <c r="B124" s="99" t="str">
        <f>+B121</f>
        <v>Dansport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Kometa E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Dansport C</v>
      </c>
      <c r="D127" s="249"/>
      <c r="E127" s="249"/>
      <c r="F127" s="249"/>
      <c r="G127" s="250"/>
      <c r="H127" s="249" t="str">
        <f>+B122</f>
        <v>Kometa E</v>
      </c>
      <c r="I127" s="249"/>
      <c r="J127" s="249"/>
      <c r="K127" s="249"/>
      <c r="L127" s="249"/>
    </row>
    <row r="128" spans="1:32" s="91" customFormat="1" ht="18" customHeight="1" x14ac:dyDescent="0.3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Dansport C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5. liga'!$A$18</f>
        <v>5.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Kometa E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7" t="s">
        <v>38</v>
      </c>
      <c r="B133" s="103" t="str">
        <f>VLOOKUP(Q140,'tab 5. liga'!$A$2:$I$16,2,0)</f>
        <v>Mikulova F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5. liga'!$A$2:$I$16,6,0)</f>
        <v>Španielka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7" t="s">
        <v>37</v>
      </c>
      <c r="B136" s="99" t="str">
        <f>+B133</f>
        <v>Mikulova F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Španielka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Mikulova F</v>
      </c>
      <c r="D139" s="249"/>
      <c r="E139" s="249"/>
      <c r="F139" s="249"/>
      <c r="G139" s="250"/>
      <c r="H139" s="249" t="str">
        <f>+B134</f>
        <v>Španielka A</v>
      </c>
      <c r="I139" s="249"/>
      <c r="J139" s="249"/>
      <c r="K139" s="249"/>
      <c r="L139" s="249"/>
    </row>
    <row r="140" spans="1:32" s="91" customFormat="1" ht="18" customHeight="1" x14ac:dyDescent="0.3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Mikulova F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5. liga'!$A$18</f>
        <v>5.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Španielka A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7" t="s">
        <v>38</v>
      </c>
      <c r="B145" s="103" t="str">
        <f>VLOOKUP(Q152,'tab 5. liga'!$A$2:$I$16,2,0)</f>
        <v>Kometa E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5. liga'!$A$2:$I$16,6,0)</f>
        <v>Střešovice B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7" t="s">
        <v>37</v>
      </c>
      <c r="B148" s="99" t="str">
        <f>+B145</f>
        <v>Kometa E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Střešovice B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Kometa E</v>
      </c>
      <c r="D151" s="249"/>
      <c r="E151" s="249"/>
      <c r="F151" s="249"/>
      <c r="G151" s="250"/>
      <c r="H151" s="249" t="str">
        <f>+B146</f>
        <v>Střešovice B</v>
      </c>
      <c r="I151" s="249"/>
      <c r="J151" s="249"/>
      <c r="K151" s="249"/>
      <c r="L151" s="249"/>
    </row>
    <row r="152" spans="1:32" s="91" customFormat="1" ht="18" customHeight="1" x14ac:dyDescent="0.3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Kometa E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5. liga'!$A$18</f>
        <v>5.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Střešovice B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7" t="s">
        <v>38</v>
      </c>
      <c r="B157" s="103" t="str">
        <f>VLOOKUP(Q164,'tab 5. liga'!$A$2:$I$16,2,0)</f>
        <v>Španielka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5. liga'!$A$2:$I$16,6,0)</f>
        <v>Kometa D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7" t="s">
        <v>37</v>
      </c>
      <c r="B160" s="99" t="str">
        <f>+B157</f>
        <v>Španielka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Kometa D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Španielka A</v>
      </c>
      <c r="D163" s="249"/>
      <c r="E163" s="249"/>
      <c r="F163" s="249"/>
      <c r="G163" s="250"/>
      <c r="H163" s="249" t="str">
        <f>+B158</f>
        <v>Kometa D</v>
      </c>
      <c r="I163" s="249"/>
      <c r="J163" s="249"/>
      <c r="K163" s="249"/>
      <c r="L163" s="249"/>
    </row>
    <row r="164" spans="1:32" s="91" customFormat="1" ht="18" customHeight="1" x14ac:dyDescent="0.3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Španielka A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5. liga'!$A$18</f>
        <v>5.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Kometa D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7" t="s">
        <v>38</v>
      </c>
      <c r="B169" s="103" t="str">
        <f>VLOOKUP(Q176,'tab 5. liga'!$A$2:$I$16,2,0)</f>
        <v>Dansport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5. liga'!$A$2:$I$16,6,0)</f>
        <v>Mikulova F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7" t="s">
        <v>37</v>
      </c>
      <c r="B172" s="99" t="str">
        <f>+B169</f>
        <v>Dansport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Mikulova F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Dansport C</v>
      </c>
      <c r="D175" s="249"/>
      <c r="E175" s="249"/>
      <c r="F175" s="249"/>
      <c r="G175" s="250"/>
      <c r="H175" s="249" t="str">
        <f>+B170</f>
        <v>Mikulova F</v>
      </c>
      <c r="I175" s="249"/>
      <c r="J175" s="249"/>
      <c r="K175" s="249"/>
      <c r="L175" s="249"/>
    </row>
    <row r="176" spans="1:32" s="91" customFormat="1" ht="18" customHeight="1" x14ac:dyDescent="0.3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Dansport C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5. liga'!$A$18</f>
        <v>5.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Mikulova F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AK47"/>
  <sheetViews>
    <sheetView zoomScale="90" zoomScaleNormal="90" workbookViewId="0">
      <selection activeCell="AN19" sqref="AN19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4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">
      <c r="A2" s="22">
        <v>1</v>
      </c>
      <c r="B2" s="240" t="str">
        <f>+A23</f>
        <v>Orion F</v>
      </c>
      <c r="C2" s="241"/>
      <c r="D2" s="241"/>
      <c r="E2" s="241"/>
      <c r="F2" s="240" t="str">
        <f>+A27</f>
        <v>Kunice B</v>
      </c>
      <c r="G2" s="241"/>
      <c r="H2" s="241"/>
      <c r="I2" s="241"/>
      <c r="J2" s="69">
        <f>+IF(N2&gt;O2,1,0)+IF(P2&gt;Q2,1,0)</f>
        <v>2</v>
      </c>
      <c r="K2" s="70">
        <f>+IF(N2&lt;O2,1,0)+IF(P2&lt;Q2,1,0)</f>
        <v>0</v>
      </c>
      <c r="L2" s="71">
        <f>+N2+P2</f>
        <v>50</v>
      </c>
      <c r="M2" s="72">
        <f>+O2+Q2</f>
        <v>39</v>
      </c>
      <c r="N2" s="73">
        <v>25</v>
      </c>
      <c r="O2" s="74">
        <v>22</v>
      </c>
      <c r="P2" s="73">
        <v>25</v>
      </c>
      <c r="Q2" s="74">
        <v>17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">
      <c r="A3" s="82">
        <v>2</v>
      </c>
      <c r="B3" s="236" t="str">
        <f>+A21</f>
        <v>Meteor C</v>
      </c>
      <c r="C3" s="237"/>
      <c r="D3" s="237"/>
      <c r="E3" s="237"/>
      <c r="F3" s="236" t="str">
        <f>+A25</f>
        <v>Orion E</v>
      </c>
      <c r="G3" s="237"/>
      <c r="H3" s="237"/>
      <c r="I3" s="237"/>
      <c r="J3" s="83">
        <f t="shared" ref="J3:J16" si="0">+IF(N3&gt;O3,1,0)+IF(P3&gt;Q3,1,0)</f>
        <v>0</v>
      </c>
      <c r="K3" s="84">
        <f t="shared" ref="K3:K16" si="1">+IF(N3&lt;O3,1,0)+IF(P3&lt;Q3,1,0)</f>
        <v>2</v>
      </c>
      <c r="L3" s="85">
        <f t="shared" ref="L3:M16" si="2">+N3+P3</f>
        <v>35</v>
      </c>
      <c r="M3" s="86">
        <f t="shared" si="2"/>
        <v>50</v>
      </c>
      <c r="N3" s="87">
        <v>22</v>
      </c>
      <c r="O3" s="88">
        <v>25</v>
      </c>
      <c r="P3" s="87">
        <v>13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">
      <c r="A4" s="82">
        <v>3</v>
      </c>
      <c r="B4" s="236" t="str">
        <f>+A21</f>
        <v>Meteor C</v>
      </c>
      <c r="C4" s="237"/>
      <c r="D4" s="237"/>
      <c r="E4" s="237"/>
      <c r="F4" s="236" t="str">
        <f>+A31</f>
        <v>Slavia A</v>
      </c>
      <c r="G4" s="237"/>
      <c r="H4" s="237"/>
      <c r="I4" s="237"/>
      <c r="J4" s="83">
        <f t="shared" si="0"/>
        <v>1</v>
      </c>
      <c r="K4" s="84">
        <f t="shared" si="1"/>
        <v>1</v>
      </c>
      <c r="L4" s="85">
        <f t="shared" si="2"/>
        <v>41</v>
      </c>
      <c r="M4" s="86">
        <f t="shared" si="2"/>
        <v>48</v>
      </c>
      <c r="N4" s="87">
        <v>16</v>
      </c>
      <c r="O4" s="88">
        <v>25</v>
      </c>
      <c r="P4" s="87">
        <v>25</v>
      </c>
      <c r="Q4" s="88">
        <v>23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">
      <c r="A5" s="82">
        <v>4</v>
      </c>
      <c r="B5" s="232" t="str">
        <f>+A25</f>
        <v>Orion E</v>
      </c>
      <c r="C5" s="233"/>
      <c r="D5" s="233"/>
      <c r="E5" s="233"/>
      <c r="F5" s="236" t="str">
        <f>+A29</f>
        <v>Meteor B</v>
      </c>
      <c r="G5" s="237"/>
      <c r="H5" s="237"/>
      <c r="I5" s="237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29</v>
      </c>
      <c r="N5" s="87">
        <v>25</v>
      </c>
      <c r="O5" s="88">
        <v>15</v>
      </c>
      <c r="P5" s="87">
        <v>25</v>
      </c>
      <c r="Q5" s="88">
        <v>14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">
      <c r="A6" s="82">
        <v>5</v>
      </c>
      <c r="B6" s="236" t="str">
        <f>+A23</f>
        <v>Orion F</v>
      </c>
      <c r="C6" s="237"/>
      <c r="D6" s="237"/>
      <c r="E6" s="237"/>
      <c r="F6" s="232" t="str">
        <f>+A31</f>
        <v>Slavia A</v>
      </c>
      <c r="G6" s="233"/>
      <c r="H6" s="233"/>
      <c r="I6" s="233"/>
      <c r="J6" s="83">
        <f t="shared" si="0"/>
        <v>1</v>
      </c>
      <c r="K6" s="84">
        <f t="shared" si="1"/>
        <v>1</v>
      </c>
      <c r="L6" s="85">
        <f t="shared" si="2"/>
        <v>44</v>
      </c>
      <c r="M6" s="86">
        <f t="shared" si="2"/>
        <v>43</v>
      </c>
      <c r="N6" s="87">
        <v>19</v>
      </c>
      <c r="O6" s="88">
        <v>25</v>
      </c>
      <c r="P6" s="87">
        <v>25</v>
      </c>
      <c r="Q6" s="88">
        <v>18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">
      <c r="A7" s="82">
        <v>6</v>
      </c>
      <c r="B7" s="232" t="str">
        <f>+A27</f>
        <v>Kunice B</v>
      </c>
      <c r="C7" s="233"/>
      <c r="D7" s="233"/>
      <c r="E7" s="233"/>
      <c r="F7" s="232" t="str">
        <f>+A29</f>
        <v>Meteor B</v>
      </c>
      <c r="G7" s="233"/>
      <c r="H7" s="233"/>
      <c r="I7" s="233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42</v>
      </c>
      <c r="N7" s="87">
        <v>25</v>
      </c>
      <c r="O7" s="88">
        <v>23</v>
      </c>
      <c r="P7" s="87">
        <v>25</v>
      </c>
      <c r="Q7" s="88">
        <v>19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">
      <c r="A8" s="82">
        <v>7</v>
      </c>
      <c r="B8" s="232" t="str">
        <f>+A25</f>
        <v>Orion E</v>
      </c>
      <c r="C8" s="233"/>
      <c r="D8" s="233"/>
      <c r="E8" s="233"/>
      <c r="F8" s="232" t="str">
        <f>+A23</f>
        <v>Orion F</v>
      </c>
      <c r="G8" s="233"/>
      <c r="H8" s="233"/>
      <c r="I8" s="233"/>
      <c r="J8" s="83">
        <f t="shared" si="0"/>
        <v>2</v>
      </c>
      <c r="K8" s="84">
        <f t="shared" si="1"/>
        <v>0</v>
      </c>
      <c r="L8" s="85">
        <f t="shared" si="2"/>
        <v>50</v>
      </c>
      <c r="M8" s="86">
        <f t="shared" si="2"/>
        <v>45</v>
      </c>
      <c r="N8" s="87">
        <v>25</v>
      </c>
      <c r="O8" s="88">
        <v>22</v>
      </c>
      <c r="P8" s="87">
        <v>25</v>
      </c>
      <c r="Q8" s="88">
        <v>23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">
      <c r="A9" s="82">
        <v>8</v>
      </c>
      <c r="B9" s="232" t="str">
        <f>+A21</f>
        <v>Meteor C</v>
      </c>
      <c r="C9" s="233"/>
      <c r="D9" s="233"/>
      <c r="E9" s="233"/>
      <c r="F9" s="232" t="str">
        <f>+A27</f>
        <v>Kunice B</v>
      </c>
      <c r="G9" s="233"/>
      <c r="H9" s="233"/>
      <c r="I9" s="233"/>
      <c r="J9" s="83">
        <f t="shared" si="0"/>
        <v>0</v>
      </c>
      <c r="K9" s="84">
        <f t="shared" si="1"/>
        <v>2</v>
      </c>
      <c r="L9" s="85">
        <f t="shared" si="2"/>
        <v>37</v>
      </c>
      <c r="M9" s="86">
        <f t="shared" si="2"/>
        <v>50</v>
      </c>
      <c r="N9" s="87">
        <v>19</v>
      </c>
      <c r="O9" s="88">
        <v>25</v>
      </c>
      <c r="P9" s="87">
        <v>18</v>
      </c>
      <c r="Q9" s="88">
        <v>25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">
      <c r="A10" s="82">
        <v>9</v>
      </c>
      <c r="B10" s="236" t="str">
        <f>+A25</f>
        <v>Orion E</v>
      </c>
      <c r="C10" s="237"/>
      <c r="D10" s="237"/>
      <c r="E10" s="237"/>
      <c r="F10" s="236" t="str">
        <f>+A31</f>
        <v>Slavia A</v>
      </c>
      <c r="G10" s="237"/>
      <c r="H10" s="237"/>
      <c r="I10" s="237"/>
      <c r="J10" s="83">
        <f t="shared" si="0"/>
        <v>0</v>
      </c>
      <c r="K10" s="84">
        <f t="shared" si="1"/>
        <v>2</v>
      </c>
      <c r="L10" s="85">
        <f t="shared" si="2"/>
        <v>32</v>
      </c>
      <c r="M10" s="86">
        <f t="shared" si="2"/>
        <v>50</v>
      </c>
      <c r="N10" s="87">
        <v>19</v>
      </c>
      <c r="O10" s="88">
        <v>25</v>
      </c>
      <c r="P10" s="87">
        <v>13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">
      <c r="A11" s="82">
        <v>10</v>
      </c>
      <c r="B11" s="232" t="str">
        <f>+A29</f>
        <v>Meteor B</v>
      </c>
      <c r="C11" s="233"/>
      <c r="D11" s="233"/>
      <c r="E11" s="233"/>
      <c r="F11" s="232" t="str">
        <f>+A21</f>
        <v>Meteor C</v>
      </c>
      <c r="G11" s="233"/>
      <c r="H11" s="233"/>
      <c r="I11" s="233"/>
      <c r="J11" s="83">
        <f t="shared" si="0"/>
        <v>1</v>
      </c>
      <c r="K11" s="84">
        <f t="shared" si="1"/>
        <v>1</v>
      </c>
      <c r="L11" s="85">
        <f t="shared" si="2"/>
        <v>41</v>
      </c>
      <c r="M11" s="86">
        <f t="shared" si="2"/>
        <v>45</v>
      </c>
      <c r="N11" s="87">
        <v>25</v>
      </c>
      <c r="O11" s="88">
        <v>20</v>
      </c>
      <c r="P11" s="87">
        <v>16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">
      <c r="A12" s="82">
        <v>11</v>
      </c>
      <c r="B12" s="232" t="str">
        <f>+A31</f>
        <v>Slavia A</v>
      </c>
      <c r="C12" s="233"/>
      <c r="D12" s="233"/>
      <c r="E12" s="233"/>
      <c r="F12" s="232" t="str">
        <f>+A27</f>
        <v>Kunice B</v>
      </c>
      <c r="G12" s="233"/>
      <c r="H12" s="233"/>
      <c r="I12" s="233"/>
      <c r="J12" s="83">
        <f t="shared" si="0"/>
        <v>0</v>
      </c>
      <c r="K12" s="84">
        <f t="shared" si="1"/>
        <v>2</v>
      </c>
      <c r="L12" s="85">
        <f t="shared" si="2"/>
        <v>43</v>
      </c>
      <c r="M12" s="86">
        <f t="shared" si="2"/>
        <v>50</v>
      </c>
      <c r="N12" s="87">
        <v>23</v>
      </c>
      <c r="O12" s="88">
        <v>25</v>
      </c>
      <c r="P12" s="87">
        <v>20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">
      <c r="A13" s="82">
        <v>12</v>
      </c>
      <c r="B13" s="229" t="str">
        <f>+A29</f>
        <v>Meteor B</v>
      </c>
      <c r="C13" s="230"/>
      <c r="D13" s="230"/>
      <c r="E13" s="231"/>
      <c r="F13" s="232" t="str">
        <f>+A23</f>
        <v>Orion F</v>
      </c>
      <c r="G13" s="233"/>
      <c r="H13" s="233"/>
      <c r="I13" s="233"/>
      <c r="J13" s="83">
        <f t="shared" si="0"/>
        <v>2</v>
      </c>
      <c r="K13" s="84">
        <f t="shared" si="1"/>
        <v>0</v>
      </c>
      <c r="L13" s="85">
        <f t="shared" si="2"/>
        <v>51</v>
      </c>
      <c r="M13" s="86">
        <f t="shared" si="2"/>
        <v>45</v>
      </c>
      <c r="N13" s="87">
        <v>25</v>
      </c>
      <c r="O13" s="88">
        <v>21</v>
      </c>
      <c r="P13" s="87">
        <v>26</v>
      </c>
      <c r="Q13" s="88">
        <v>24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">
      <c r="A14" s="82">
        <v>13</v>
      </c>
      <c r="B14" s="229" t="str">
        <f>+A27</f>
        <v>Kunice B</v>
      </c>
      <c r="C14" s="230"/>
      <c r="D14" s="230"/>
      <c r="E14" s="231"/>
      <c r="F14" s="232" t="str">
        <f>+A25</f>
        <v>Orion E</v>
      </c>
      <c r="G14" s="233"/>
      <c r="H14" s="233"/>
      <c r="I14" s="233"/>
      <c r="J14" s="83">
        <f t="shared" si="0"/>
        <v>1</v>
      </c>
      <c r="K14" s="84">
        <f t="shared" si="1"/>
        <v>1</v>
      </c>
      <c r="L14" s="85">
        <f t="shared" si="2"/>
        <v>50</v>
      </c>
      <c r="M14" s="86">
        <f t="shared" si="2"/>
        <v>42</v>
      </c>
      <c r="N14" s="87">
        <v>25</v>
      </c>
      <c r="O14" s="88">
        <v>27</v>
      </c>
      <c r="P14" s="87">
        <v>25</v>
      </c>
      <c r="Q14" s="88">
        <v>15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">
      <c r="A15" s="82">
        <v>14</v>
      </c>
      <c r="B15" s="232" t="str">
        <f>+A23</f>
        <v>Orion F</v>
      </c>
      <c r="C15" s="233"/>
      <c r="D15" s="233"/>
      <c r="E15" s="233"/>
      <c r="F15" s="232" t="str">
        <f>+A21</f>
        <v>Meteor C</v>
      </c>
      <c r="G15" s="233"/>
      <c r="H15" s="233"/>
      <c r="I15" s="233"/>
      <c r="J15" s="83">
        <f t="shared" si="0"/>
        <v>0</v>
      </c>
      <c r="K15" s="84">
        <f t="shared" si="1"/>
        <v>2</v>
      </c>
      <c r="L15" s="85">
        <f t="shared" si="2"/>
        <v>39</v>
      </c>
      <c r="M15" s="86">
        <f t="shared" si="2"/>
        <v>50</v>
      </c>
      <c r="N15" s="87">
        <v>23</v>
      </c>
      <c r="O15" s="88">
        <v>25</v>
      </c>
      <c r="P15" s="87">
        <v>16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35">
      <c r="A16" s="75">
        <v>15</v>
      </c>
      <c r="B16" s="234" t="str">
        <f>+A31</f>
        <v>Slavia A</v>
      </c>
      <c r="C16" s="235"/>
      <c r="D16" s="235"/>
      <c r="E16" s="235"/>
      <c r="F16" s="234" t="str">
        <f>+A29</f>
        <v>Meteor B</v>
      </c>
      <c r="G16" s="235"/>
      <c r="H16" s="235"/>
      <c r="I16" s="235"/>
      <c r="J16" s="76">
        <f t="shared" si="0"/>
        <v>1</v>
      </c>
      <c r="K16" s="77">
        <f t="shared" si="1"/>
        <v>1</v>
      </c>
      <c r="L16" s="78">
        <f t="shared" si="2"/>
        <v>49</v>
      </c>
      <c r="M16" s="79">
        <f t="shared" si="2"/>
        <v>49</v>
      </c>
      <c r="N16" s="80">
        <v>26</v>
      </c>
      <c r="O16" s="81">
        <v>24</v>
      </c>
      <c r="P16" s="80">
        <v>23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220" t="str">
        <f>+zadání!B11</f>
        <v>6. LIGA</v>
      </c>
      <c r="B18" s="221"/>
      <c r="C18" s="221"/>
      <c r="D18" s="222"/>
      <c r="E18" s="199" t="str">
        <f>+A21</f>
        <v>Meteor C</v>
      </c>
      <c r="F18" s="190"/>
      <c r="G18" s="200"/>
      <c r="H18" s="190" t="str">
        <f>+A23</f>
        <v>Orion F</v>
      </c>
      <c r="I18" s="190"/>
      <c r="J18" s="190"/>
      <c r="K18" s="199" t="str">
        <f>+A25</f>
        <v>Orion E</v>
      </c>
      <c r="L18" s="190"/>
      <c r="M18" s="200"/>
      <c r="N18" s="190" t="str">
        <f>+A27</f>
        <v>Kunice B</v>
      </c>
      <c r="O18" s="190"/>
      <c r="P18" s="190"/>
      <c r="Q18" s="199" t="str">
        <f>+A29</f>
        <v>Meteor B</v>
      </c>
      <c r="R18" s="190"/>
      <c r="S18" s="200"/>
      <c r="T18" s="190" t="str">
        <f>+A31</f>
        <v>Slavia A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2" customHeight="1" x14ac:dyDescent="0.3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2" customHeight="1" thickBot="1" x14ac:dyDescent="0.35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">
      <c r="A21" s="189" t="str">
        <f>+zadání!B12</f>
        <v>Meteor C</v>
      </c>
      <c r="B21" s="190"/>
      <c r="C21" s="190"/>
      <c r="D21" s="191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0</v>
      </c>
      <c r="L21" s="23" t="s">
        <v>0</v>
      </c>
      <c r="M21" s="23">
        <f>+K3</f>
        <v>2</v>
      </c>
      <c r="N21" s="25">
        <f>+J9</f>
        <v>0</v>
      </c>
      <c r="O21" s="23" t="s">
        <v>0</v>
      </c>
      <c r="P21" s="24">
        <f>+K9</f>
        <v>2</v>
      </c>
      <c r="Q21" s="23">
        <f>+K11</f>
        <v>1</v>
      </c>
      <c r="R21" s="23" t="s">
        <v>0</v>
      </c>
      <c r="S21" s="23">
        <f>+J11</f>
        <v>1</v>
      </c>
      <c r="T21" s="25">
        <f>+J4</f>
        <v>1</v>
      </c>
      <c r="U21" s="23" t="s">
        <v>0</v>
      </c>
      <c r="V21" s="29">
        <f>+K4</f>
        <v>1</v>
      </c>
      <c r="W21" s="52">
        <f>+E21+H21+K21+N21+Q21+T21</f>
        <v>4</v>
      </c>
      <c r="X21" s="23" t="s">
        <v>0</v>
      </c>
      <c r="Y21" s="24">
        <f t="shared" ref="Y21:Y32" si="3">+G21+J21+M21+P21+S21+V21</f>
        <v>6</v>
      </c>
      <c r="Z21" s="195">
        <f>IF(W21+Y21=0,"",W21+SUM(AF21:AK21))</f>
        <v>6</v>
      </c>
      <c r="AA21" s="196"/>
      <c r="AB21" s="197">
        <f>+IF(E22&gt;G22,1,0)+IF(H22&gt;J22,1,0)+IF(K22&gt;M22,1,0)+IF(N22&gt;P22,1,0)+IF(Q22&gt;S22,1,0)+IF(T22&gt;V22,1,0)</f>
        <v>2</v>
      </c>
      <c r="AC21" s="198" t="str">
        <f>IFERROR(CONCATENATE(RANK(AE21,$AE$21:$AE$31),"."),"")</f>
        <v>4.</v>
      </c>
      <c r="AE21">
        <f>+Z21*1000000000+AB21*1000000+IFERROR(W21/Y21,10)*1000+IFERROR(W22/Y22,10)</f>
        <v>6002000667.578948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0</v>
      </c>
    </row>
    <row r="22" spans="1:37" ht="21" customHeight="1" x14ac:dyDescent="0.3">
      <c r="A22" s="192"/>
      <c r="B22" s="193"/>
      <c r="C22" s="193"/>
      <c r="D22" s="194"/>
      <c r="E22" s="35"/>
      <c r="F22" s="35"/>
      <c r="G22" s="35"/>
      <c r="H22" s="26">
        <f>+M15</f>
        <v>50</v>
      </c>
      <c r="I22" s="18" t="s">
        <v>0</v>
      </c>
      <c r="J22" s="27">
        <f>+L15</f>
        <v>39</v>
      </c>
      <c r="K22" s="18">
        <f>+L3</f>
        <v>35</v>
      </c>
      <c r="L22" s="18" t="s">
        <v>0</v>
      </c>
      <c r="M22" s="18">
        <f>+M3</f>
        <v>50</v>
      </c>
      <c r="N22" s="26">
        <f>+L9</f>
        <v>37</v>
      </c>
      <c r="O22" s="18" t="s">
        <v>0</v>
      </c>
      <c r="P22" s="27">
        <f>+M9</f>
        <v>50</v>
      </c>
      <c r="Q22" s="18">
        <f>+M11</f>
        <v>45</v>
      </c>
      <c r="R22" s="18" t="s">
        <v>0</v>
      </c>
      <c r="S22" s="18">
        <f>+L11</f>
        <v>41</v>
      </c>
      <c r="T22" s="26">
        <f>+L4</f>
        <v>41</v>
      </c>
      <c r="U22" s="18" t="s">
        <v>0</v>
      </c>
      <c r="V22" s="30">
        <f>+M4</f>
        <v>48</v>
      </c>
      <c r="W22" s="56">
        <f t="shared" ref="W22:W32" si="4">+E22+H22+K22+N22+Q22+T22</f>
        <v>208</v>
      </c>
      <c r="X22" s="57" t="s">
        <v>0</v>
      </c>
      <c r="Y22" s="58">
        <f t="shared" si="3"/>
        <v>228</v>
      </c>
      <c r="Z22" s="167"/>
      <c r="AA22" s="168"/>
      <c r="AB22" s="169"/>
      <c r="AC22" s="171"/>
    </row>
    <row r="23" spans="1:37" ht="21" customHeight="1" x14ac:dyDescent="0.3">
      <c r="A23" s="186" t="str">
        <f>+zadání!B13</f>
        <v>Orion F</v>
      </c>
      <c r="B23" s="163"/>
      <c r="C23" s="163"/>
      <c r="D23" s="164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2</v>
      </c>
      <c r="N23" s="49">
        <f>+J2</f>
        <v>2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2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3</v>
      </c>
      <c r="X23" s="50" t="s">
        <v>0</v>
      </c>
      <c r="Y23" s="51">
        <f t="shared" si="3"/>
        <v>7</v>
      </c>
      <c r="Z23" s="165">
        <f t="shared" ref="Z23" si="5">IF(W23+Y23=0,"",W23+SUM(AF23:AK23))</f>
        <v>5</v>
      </c>
      <c r="AA23" s="166"/>
      <c r="AB23" s="187">
        <f t="shared" ref="AB23" si="6">+IF(E24&gt;G24,1,0)+IF(H24&gt;J24,1,0)+IF(K24&gt;M24,1,0)+IF(N24&gt;P24,1,0)+IF(Q24&gt;S24,1,0)+IF(T24&gt;V24,1,0)</f>
        <v>2</v>
      </c>
      <c r="AC23" s="188" t="str">
        <f t="shared" ref="AC23" si="7">IFERROR(CONCATENATE(RANK(AE23,$AE$21:$AE$31),"."),"")</f>
        <v>6.</v>
      </c>
      <c r="AE23">
        <f>+Z23*1000000000+AB23*1000000+IFERROR(W23/Y23,10)*1000+IFERROR(W24/Y24,10)</f>
        <v>5002000429.5285101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1</v>
      </c>
    </row>
    <row r="24" spans="1:37" ht="21" customHeight="1" x14ac:dyDescent="0.3">
      <c r="A24" s="162"/>
      <c r="B24" s="163"/>
      <c r="C24" s="163"/>
      <c r="D24" s="164"/>
      <c r="E24" s="45">
        <f>+J22</f>
        <v>39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45</v>
      </c>
      <c r="L24" s="45" t="s">
        <v>0</v>
      </c>
      <c r="M24" s="45">
        <f>+L8</f>
        <v>50</v>
      </c>
      <c r="N24" s="46">
        <f>+L2</f>
        <v>50</v>
      </c>
      <c r="O24" s="45" t="s">
        <v>0</v>
      </c>
      <c r="P24" s="47">
        <f>+M2</f>
        <v>39</v>
      </c>
      <c r="Q24" s="45">
        <f>+M13</f>
        <v>45</v>
      </c>
      <c r="R24" s="45" t="s">
        <v>0</v>
      </c>
      <c r="S24" s="45">
        <f>+L13</f>
        <v>51</v>
      </c>
      <c r="T24" s="46">
        <f>+L6</f>
        <v>44</v>
      </c>
      <c r="U24" s="45" t="s">
        <v>0</v>
      </c>
      <c r="V24" s="48">
        <f>+M6</f>
        <v>43</v>
      </c>
      <c r="W24" s="53">
        <f t="shared" si="4"/>
        <v>223</v>
      </c>
      <c r="X24" s="54" t="s">
        <v>0</v>
      </c>
      <c r="Y24" s="55">
        <f t="shared" si="3"/>
        <v>233</v>
      </c>
      <c r="Z24" s="167"/>
      <c r="AA24" s="168"/>
      <c r="AB24" s="170"/>
      <c r="AC24" s="172"/>
    </row>
    <row r="25" spans="1:37" ht="21" customHeight="1" x14ac:dyDescent="0.3">
      <c r="A25" s="180" t="str">
        <f>+zadání!B14</f>
        <v>Orion E</v>
      </c>
      <c r="B25" s="181"/>
      <c r="C25" s="181"/>
      <c r="D25" s="182"/>
      <c r="E25" s="36">
        <f>+M21</f>
        <v>2</v>
      </c>
      <c r="F25" s="36" t="s">
        <v>0</v>
      </c>
      <c r="G25" s="36">
        <f>+K21</f>
        <v>0</v>
      </c>
      <c r="H25" s="64">
        <f>+M23</f>
        <v>2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2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2</v>
      </c>
      <c r="W25" s="67">
        <f t="shared" si="4"/>
        <v>7</v>
      </c>
      <c r="X25" s="36" t="s">
        <v>0</v>
      </c>
      <c r="Y25" s="65">
        <f t="shared" si="3"/>
        <v>3</v>
      </c>
      <c r="Z25" s="258">
        <f t="shared" ref="Z25" si="8">IF(W25+Y25=0,"",W25+SUM(AF25:AK25))</f>
        <v>10</v>
      </c>
      <c r="AA25" s="259"/>
      <c r="AB25" s="169">
        <f t="shared" ref="AB25" si="9">+IF(E26&gt;G26,1,0)+IF(H26&gt;J26,1,0)+IF(K26&gt;M26,1,0)+IF(N26&gt;P26,1,0)+IF(Q26&gt;S26,1,0)+IF(T26&gt;V26,1,0)</f>
        <v>3</v>
      </c>
      <c r="AC25" s="171" t="str">
        <f t="shared" ref="AC25" si="10">IFERROR(CONCATENATE(RANK(AE25,$AE$21:$AE$31),"."),"")</f>
        <v>2.</v>
      </c>
      <c r="AE25">
        <f>+Z25*1000000000+AB25*1000000+IFERROR(W25/Y25,10)*1000+IFERROR(W26/Y26,10)</f>
        <v>10003002334.405104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0</v>
      </c>
    </row>
    <row r="26" spans="1:37" ht="21" customHeight="1" x14ac:dyDescent="0.3">
      <c r="A26" s="183"/>
      <c r="B26" s="184"/>
      <c r="C26" s="184"/>
      <c r="D26" s="185"/>
      <c r="E26" s="18">
        <f>+M22</f>
        <v>50</v>
      </c>
      <c r="F26" s="18" t="s">
        <v>0</v>
      </c>
      <c r="G26" s="18">
        <f>+K22</f>
        <v>35</v>
      </c>
      <c r="H26" s="26">
        <f>+M24</f>
        <v>50</v>
      </c>
      <c r="I26" s="18" t="s">
        <v>0</v>
      </c>
      <c r="J26" s="27">
        <f>+K24</f>
        <v>45</v>
      </c>
      <c r="K26" s="37"/>
      <c r="L26" s="35"/>
      <c r="M26" s="38"/>
      <c r="N26" s="26">
        <f>+M14</f>
        <v>42</v>
      </c>
      <c r="O26" s="18" t="s">
        <v>0</v>
      </c>
      <c r="P26" s="27">
        <f>+L14</f>
        <v>50</v>
      </c>
      <c r="Q26" s="18">
        <f>+L5</f>
        <v>50</v>
      </c>
      <c r="R26" s="18" t="s">
        <v>0</v>
      </c>
      <c r="S26" s="18">
        <f>+M5</f>
        <v>29</v>
      </c>
      <c r="T26" s="26">
        <f>+L10</f>
        <v>32</v>
      </c>
      <c r="U26" s="18" t="s">
        <v>0</v>
      </c>
      <c r="V26" s="30">
        <f>+M10</f>
        <v>50</v>
      </c>
      <c r="W26" s="56">
        <f t="shared" si="4"/>
        <v>224</v>
      </c>
      <c r="X26" s="57" t="s">
        <v>0</v>
      </c>
      <c r="Y26" s="58">
        <f t="shared" si="3"/>
        <v>209</v>
      </c>
      <c r="Z26" s="260"/>
      <c r="AA26" s="261"/>
      <c r="AB26" s="169"/>
      <c r="AC26" s="171"/>
    </row>
    <row r="27" spans="1:37" ht="21" customHeight="1" x14ac:dyDescent="0.3">
      <c r="A27" s="186" t="str">
        <f>+zadání!B15</f>
        <v>Kunice B</v>
      </c>
      <c r="B27" s="163"/>
      <c r="C27" s="163"/>
      <c r="D27" s="164"/>
      <c r="E27" s="50">
        <f>+P21</f>
        <v>2</v>
      </c>
      <c r="F27" s="50" t="s">
        <v>0</v>
      </c>
      <c r="G27" s="50">
        <f>+N21</f>
        <v>0</v>
      </c>
      <c r="H27" s="49">
        <f>+P23</f>
        <v>0</v>
      </c>
      <c r="I27" s="50" t="s">
        <v>0</v>
      </c>
      <c r="J27" s="51">
        <f>+N23</f>
        <v>2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2</v>
      </c>
      <c r="U27" s="50" t="s">
        <v>0</v>
      </c>
      <c r="V27" s="68">
        <f>+J12</f>
        <v>0</v>
      </c>
      <c r="W27" s="59">
        <f t="shared" si="4"/>
        <v>7</v>
      </c>
      <c r="X27" s="50" t="s">
        <v>0</v>
      </c>
      <c r="Y27" s="51">
        <f t="shared" si="3"/>
        <v>3</v>
      </c>
      <c r="Z27" s="165">
        <f t="shared" ref="Z27" si="11">IF(W27+Y27=0,"",W27+SUM(AF27:AK27))</f>
        <v>11</v>
      </c>
      <c r="AA27" s="166"/>
      <c r="AB27" s="187">
        <f t="shared" ref="AB27" si="12">+IF(E28&gt;G28,1,0)+IF(H28&gt;J28,1,0)+IF(K28&gt;M28,1,0)+IF(N28&gt;P28,1,0)+IF(Q28&gt;S28,1,0)+IF(T28&gt;V28,1,0)</f>
        <v>4</v>
      </c>
      <c r="AC27" s="188" t="str">
        <f t="shared" ref="AC27" si="13">IFERROR(CONCATENATE(RANK(AE27,$AE$21:$AE$31),"."),"")</f>
        <v>1.</v>
      </c>
      <c r="AE27">
        <f>+Z27*1000000000+AB27*1000000+IFERROR(W27/Y27,10)*1000+IFERROR(W28/Y28,10)</f>
        <v>11004002334.450157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1</v>
      </c>
    </row>
    <row r="28" spans="1:37" ht="21" customHeight="1" x14ac:dyDescent="0.3">
      <c r="A28" s="162"/>
      <c r="B28" s="163"/>
      <c r="C28" s="163"/>
      <c r="D28" s="164"/>
      <c r="E28" s="45">
        <f>+P22</f>
        <v>50</v>
      </c>
      <c r="F28" s="45" t="s">
        <v>0</v>
      </c>
      <c r="G28" s="45">
        <f>+N22</f>
        <v>37</v>
      </c>
      <c r="H28" s="46">
        <f>+P24</f>
        <v>39</v>
      </c>
      <c r="I28" s="45" t="s">
        <v>0</v>
      </c>
      <c r="J28" s="47">
        <f>+N24</f>
        <v>50</v>
      </c>
      <c r="K28" s="45">
        <f>+P26</f>
        <v>50</v>
      </c>
      <c r="L28" s="45" t="s">
        <v>0</v>
      </c>
      <c r="M28" s="45">
        <f>+N26</f>
        <v>42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42</v>
      </c>
      <c r="T28" s="46">
        <f>+M12</f>
        <v>50</v>
      </c>
      <c r="U28" s="45" t="s">
        <v>0</v>
      </c>
      <c r="V28" s="48">
        <f>+L12</f>
        <v>43</v>
      </c>
      <c r="W28" s="53">
        <f t="shared" si="4"/>
        <v>239</v>
      </c>
      <c r="X28" s="54" t="s">
        <v>0</v>
      </c>
      <c r="Y28" s="55">
        <f t="shared" si="3"/>
        <v>214</v>
      </c>
      <c r="Z28" s="167"/>
      <c r="AA28" s="168"/>
      <c r="AB28" s="170"/>
      <c r="AC28" s="172"/>
    </row>
    <row r="29" spans="1:37" ht="21" customHeight="1" x14ac:dyDescent="0.3">
      <c r="A29" s="159" t="str">
        <f>+zadání!B16</f>
        <v>Meteor B</v>
      </c>
      <c r="B29" s="160"/>
      <c r="C29" s="160"/>
      <c r="D29" s="161"/>
      <c r="E29" s="36">
        <f>+S21</f>
        <v>1</v>
      </c>
      <c r="F29" s="36" t="s">
        <v>0</v>
      </c>
      <c r="G29" s="36">
        <f>+Q21</f>
        <v>1</v>
      </c>
      <c r="H29" s="64">
        <f>+S23</f>
        <v>2</v>
      </c>
      <c r="I29" s="36" t="s">
        <v>0</v>
      </c>
      <c r="J29" s="65">
        <f>+Q23</f>
        <v>0</v>
      </c>
      <c r="K29" s="36">
        <f>+S25</f>
        <v>0</v>
      </c>
      <c r="L29" s="36" t="s">
        <v>0</v>
      </c>
      <c r="M29" s="36">
        <f>+Q25</f>
        <v>2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4"/>
        <v>4</v>
      </c>
      <c r="X29" s="36" t="s">
        <v>0</v>
      </c>
      <c r="Y29" s="65">
        <f t="shared" si="3"/>
        <v>6</v>
      </c>
      <c r="Z29" s="165">
        <f t="shared" ref="Z29" si="14">IF(W29+Y29=0,"",W29+SUM(AF29:AK29))</f>
        <v>5.5</v>
      </c>
      <c r="AA29" s="166"/>
      <c r="AB29" s="169">
        <f t="shared" ref="AB29" si="15">+IF(E30&gt;G30,1,0)+IF(H30&gt;J30,1,0)+IF(K30&gt;M30,1,0)+IF(N30&gt;P30,1,0)+IF(Q30&gt;S30,1,0)+IF(T30&gt;V30,1,0)</f>
        <v>1</v>
      </c>
      <c r="AC29" s="171" t="str">
        <f t="shared" ref="AC29" si="16">IFERROR(CONCATENATE(RANK(AE29,$AE$21:$AE$31),"."),"")</f>
        <v>5.</v>
      </c>
      <c r="AE29">
        <f>+Z29*1000000000+AB29*1000000+IFERROR(W29/Y29,10)*1000+IFERROR(W30/Y30,10)</f>
        <v>5501000667.5536966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0.5</v>
      </c>
    </row>
    <row r="30" spans="1:37" ht="21" customHeight="1" x14ac:dyDescent="0.3">
      <c r="A30" s="162"/>
      <c r="B30" s="163"/>
      <c r="C30" s="163"/>
      <c r="D30" s="164"/>
      <c r="E30" s="45">
        <f>+S22</f>
        <v>41</v>
      </c>
      <c r="F30" s="45" t="s">
        <v>0</v>
      </c>
      <c r="G30" s="45">
        <f>+Q22</f>
        <v>45</v>
      </c>
      <c r="H30" s="46">
        <f>+S24</f>
        <v>51</v>
      </c>
      <c r="I30" s="45" t="s">
        <v>0</v>
      </c>
      <c r="J30" s="47">
        <f>+Q24</f>
        <v>45</v>
      </c>
      <c r="K30" s="45">
        <f>+S26</f>
        <v>29</v>
      </c>
      <c r="L30" s="45" t="s">
        <v>0</v>
      </c>
      <c r="M30" s="45">
        <f>+Q26</f>
        <v>50</v>
      </c>
      <c r="N30" s="46">
        <f>+S28</f>
        <v>42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49</v>
      </c>
      <c r="U30" s="45" t="s">
        <v>0</v>
      </c>
      <c r="V30" s="48">
        <f>+L16</f>
        <v>49</v>
      </c>
      <c r="W30" s="53">
        <f t="shared" si="4"/>
        <v>212</v>
      </c>
      <c r="X30" s="54" t="s">
        <v>0</v>
      </c>
      <c r="Y30" s="55">
        <f t="shared" si="3"/>
        <v>239</v>
      </c>
      <c r="Z30" s="167"/>
      <c r="AA30" s="168"/>
      <c r="AB30" s="170"/>
      <c r="AC30" s="172"/>
    </row>
    <row r="31" spans="1:37" ht="21" customHeight="1" x14ac:dyDescent="0.3">
      <c r="A31" s="159" t="str">
        <f>+zadání!B17</f>
        <v>Slavia A</v>
      </c>
      <c r="B31" s="160"/>
      <c r="C31" s="160"/>
      <c r="D31" s="161"/>
      <c r="E31" s="50">
        <f>+V21</f>
        <v>1</v>
      </c>
      <c r="F31" s="50" t="s">
        <v>0</v>
      </c>
      <c r="G31" s="50">
        <f>+T21</f>
        <v>1</v>
      </c>
      <c r="H31" s="49">
        <f>+V23</f>
        <v>1</v>
      </c>
      <c r="I31" s="50" t="s">
        <v>0</v>
      </c>
      <c r="J31" s="51">
        <f>+T23</f>
        <v>1</v>
      </c>
      <c r="K31" s="50">
        <f>+V25</f>
        <v>2</v>
      </c>
      <c r="L31" s="50" t="s">
        <v>0</v>
      </c>
      <c r="M31" s="50">
        <f>+T25</f>
        <v>0</v>
      </c>
      <c r="N31" s="49">
        <f>+V27</f>
        <v>0</v>
      </c>
      <c r="O31" s="50" t="s">
        <v>0</v>
      </c>
      <c r="P31" s="51">
        <f>+T27</f>
        <v>2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4"/>
        <v>5</v>
      </c>
      <c r="X31" s="50" t="s">
        <v>0</v>
      </c>
      <c r="Y31" s="51">
        <f t="shared" si="3"/>
        <v>5</v>
      </c>
      <c r="Z31" s="165">
        <f t="shared" ref="Z31" si="17">IF(W31+Y31=0,"",W31+SUM(AF31:AK31))</f>
        <v>7.5</v>
      </c>
      <c r="AA31" s="166"/>
      <c r="AB31" s="169">
        <f t="shared" ref="AB31" si="18">+IF(E32&gt;G32,1,0)+IF(H32&gt;J32,1,0)+IF(K32&gt;M32,1,0)+IF(N32&gt;P32,1,0)+IF(Q32&gt;S32,1,0)+IF(T32&gt;V32,1,0)</f>
        <v>2</v>
      </c>
      <c r="AC31" s="171" t="str">
        <f t="shared" ref="AC31" si="19">IFERROR(CONCATENATE(RANK(AE31,$AE$21:$AE$31),"."),"")</f>
        <v>3.</v>
      </c>
      <c r="AE31">
        <f>+Z31*1000000000+AB31*1000000+IFERROR(W31/Y31,10)*1000+IFERROR(W32/Y32,10)</f>
        <v>7502001001.0787039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0.5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173"/>
      <c r="B32" s="174"/>
      <c r="C32" s="174"/>
      <c r="D32" s="175"/>
      <c r="E32" s="19">
        <f>+V22</f>
        <v>48</v>
      </c>
      <c r="F32" s="19" t="s">
        <v>0</v>
      </c>
      <c r="G32" s="19">
        <f>+T22</f>
        <v>41</v>
      </c>
      <c r="H32" s="21">
        <f>+V24</f>
        <v>43</v>
      </c>
      <c r="I32" s="19" t="s">
        <v>0</v>
      </c>
      <c r="J32" s="20">
        <f>+T24</f>
        <v>44</v>
      </c>
      <c r="K32" s="19">
        <f>+V26</f>
        <v>50</v>
      </c>
      <c r="L32" s="19" t="s">
        <v>0</v>
      </c>
      <c r="M32" s="19">
        <f>+T26</f>
        <v>32</v>
      </c>
      <c r="N32" s="21">
        <f>+V28</f>
        <v>43</v>
      </c>
      <c r="O32" s="19" t="s">
        <v>0</v>
      </c>
      <c r="P32" s="20">
        <f>+T28</f>
        <v>50</v>
      </c>
      <c r="Q32" s="19">
        <f>+V30</f>
        <v>49</v>
      </c>
      <c r="R32" s="19" t="s">
        <v>0</v>
      </c>
      <c r="S32" s="19">
        <f>+T30</f>
        <v>49</v>
      </c>
      <c r="T32" s="33"/>
      <c r="U32" s="32"/>
      <c r="V32" s="34"/>
      <c r="W32" s="61">
        <f t="shared" si="4"/>
        <v>233</v>
      </c>
      <c r="X32" s="62" t="s">
        <v>0</v>
      </c>
      <c r="Y32" s="63">
        <f t="shared" si="3"/>
        <v>216</v>
      </c>
      <c r="Z32" s="176"/>
      <c r="AA32" s="177"/>
      <c r="AB32" s="178"/>
      <c r="AC32" s="17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AF180"/>
  <sheetViews>
    <sheetView workbookViewId="0">
      <selection sqref="A1:M2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7" t="s">
        <v>38</v>
      </c>
      <c r="B1" s="103" t="str">
        <f>VLOOKUP(Q8,'tab 6. liga'!$A$2:$I$16,2,0)</f>
        <v>Orion F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6. liga'!$A$2:$I$16,6,0)</f>
        <v>Kunice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Orion F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Kunice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Orion F</v>
      </c>
      <c r="D7" s="249"/>
      <c r="E7" s="249"/>
      <c r="F7" s="249"/>
      <c r="G7" s="250"/>
      <c r="H7" s="249" t="str">
        <f>+B2</f>
        <v>Kunice B</v>
      </c>
      <c r="I7" s="249"/>
      <c r="J7" s="249"/>
      <c r="K7" s="249"/>
      <c r="L7" s="249"/>
    </row>
    <row r="8" spans="1:32" s="91" customFormat="1" ht="18" customHeight="1" x14ac:dyDescent="0.3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Orion F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6. liga'!$A$18</f>
        <v>6.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Kunice B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6. liga'!$A$2:$I$16,2,0)</f>
        <v>Meteor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6. liga'!$A$2:$I$16,6,0)</f>
        <v>Orion E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Meteor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Orion E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Meteor C</v>
      </c>
      <c r="D19" s="249"/>
      <c r="E19" s="249"/>
      <c r="F19" s="249"/>
      <c r="G19" s="250"/>
      <c r="H19" s="249" t="str">
        <f>+B14</f>
        <v>Orion E</v>
      </c>
      <c r="I19" s="249"/>
      <c r="J19" s="249"/>
      <c r="K19" s="249"/>
      <c r="L19" s="249"/>
    </row>
    <row r="20" spans="1:32" s="91" customFormat="1" ht="18" customHeight="1" x14ac:dyDescent="0.3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Meteor C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6. liga'!$A$18</f>
        <v>6.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Orion E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7" t="s">
        <v>38</v>
      </c>
      <c r="B25" s="103" t="str">
        <f>VLOOKUP(Q32,'tab 6. liga'!$A$2:$I$16,2,0)</f>
        <v>Meteor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6. liga'!$A$2:$I$16,6,0)</f>
        <v>Slavia A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7" t="s">
        <v>37</v>
      </c>
      <c r="B28" s="99" t="str">
        <f>+B25</f>
        <v>Meteor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Slavia A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Meteor C</v>
      </c>
      <c r="D31" s="249"/>
      <c r="E31" s="249"/>
      <c r="F31" s="249"/>
      <c r="G31" s="250"/>
      <c r="H31" s="249" t="str">
        <f>+B26</f>
        <v>Slavia A</v>
      </c>
      <c r="I31" s="249"/>
      <c r="J31" s="249"/>
      <c r="K31" s="249"/>
      <c r="L31" s="249"/>
    </row>
    <row r="32" spans="1:32" s="91" customFormat="1" ht="18" customHeight="1" x14ac:dyDescent="0.3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Meteor C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6. liga'!$A$18</f>
        <v>6.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Slavia A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7" t="s">
        <v>38</v>
      </c>
      <c r="B37" s="103" t="str">
        <f>VLOOKUP(Q44,'tab 6. liga'!$A$2:$I$16,2,0)</f>
        <v>Orion E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6. liga'!$A$2:$I$16,6,0)</f>
        <v>Meteor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7" t="s">
        <v>37</v>
      </c>
      <c r="B40" s="99" t="str">
        <f>+B37</f>
        <v>Orion E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Meteor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Orion E</v>
      </c>
      <c r="D43" s="249"/>
      <c r="E43" s="249"/>
      <c r="F43" s="249"/>
      <c r="G43" s="250"/>
      <c r="H43" s="249" t="str">
        <f>+B38</f>
        <v>Meteor B</v>
      </c>
      <c r="I43" s="249"/>
      <c r="J43" s="249"/>
      <c r="K43" s="249"/>
      <c r="L43" s="249"/>
    </row>
    <row r="44" spans="1:32" s="91" customFormat="1" ht="18" customHeight="1" x14ac:dyDescent="0.3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Orion E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6. liga'!$A$18</f>
        <v>6.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Meteor B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7" t="s">
        <v>38</v>
      </c>
      <c r="B49" s="103" t="str">
        <f>VLOOKUP(Q56,'tab 6. liga'!$A$2:$I$16,2,0)</f>
        <v>Orion F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6. liga'!$A$2:$I$16,6,0)</f>
        <v>Slavia A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7" t="s">
        <v>37</v>
      </c>
      <c r="B52" s="99" t="str">
        <f>+B49</f>
        <v>Orion F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Slavia A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Orion F</v>
      </c>
      <c r="D55" s="249"/>
      <c r="E55" s="249"/>
      <c r="F55" s="249"/>
      <c r="G55" s="250"/>
      <c r="H55" s="249" t="str">
        <f>+B50</f>
        <v>Slavia A</v>
      </c>
      <c r="I55" s="249"/>
      <c r="J55" s="249"/>
      <c r="K55" s="249"/>
      <c r="L55" s="249"/>
    </row>
    <row r="56" spans="1:32" s="91" customFormat="1" ht="18" customHeight="1" x14ac:dyDescent="0.3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Orion F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6. liga'!$A$18</f>
        <v>6.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Slavia A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7" t="s">
        <v>38</v>
      </c>
      <c r="B61" s="103" t="str">
        <f>VLOOKUP(Q68,'tab 6. liga'!$A$2:$I$16,2,0)</f>
        <v>Kunice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6. liga'!$A$2:$I$16,6,0)</f>
        <v>Meteor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7" t="s">
        <v>37</v>
      </c>
      <c r="B64" s="99" t="str">
        <f>+B61</f>
        <v>Kunice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Meteor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Kunice B</v>
      </c>
      <c r="D67" s="249"/>
      <c r="E67" s="249"/>
      <c r="F67" s="249"/>
      <c r="G67" s="250"/>
      <c r="H67" s="249" t="str">
        <f>+B62</f>
        <v>Meteor B</v>
      </c>
      <c r="I67" s="249"/>
      <c r="J67" s="249"/>
      <c r="K67" s="249"/>
      <c r="L67" s="249"/>
    </row>
    <row r="68" spans="1:32" s="91" customFormat="1" ht="18" customHeight="1" x14ac:dyDescent="0.3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Kunice B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6. liga'!$A$18</f>
        <v>6.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Meteor B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7" t="s">
        <v>38</v>
      </c>
      <c r="B73" s="103" t="str">
        <f>VLOOKUP(Q80,'tab 6. liga'!$A$2:$I$16,2,0)</f>
        <v>Orion E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6. liga'!$A$2:$I$16,6,0)</f>
        <v>Orion F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7" t="s">
        <v>37</v>
      </c>
      <c r="B76" s="99" t="str">
        <f>+B73</f>
        <v>Orion E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Orion F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Orion E</v>
      </c>
      <c r="D79" s="249"/>
      <c r="E79" s="249"/>
      <c r="F79" s="249"/>
      <c r="G79" s="250"/>
      <c r="H79" s="249" t="str">
        <f>+B74</f>
        <v>Orion F</v>
      </c>
      <c r="I79" s="249"/>
      <c r="J79" s="249"/>
      <c r="K79" s="249"/>
      <c r="L79" s="249"/>
    </row>
    <row r="80" spans="1:32" s="91" customFormat="1" ht="18" customHeight="1" x14ac:dyDescent="0.3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Orion E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6. liga'!$A$18</f>
        <v>6.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Orion F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7" t="s">
        <v>38</v>
      </c>
      <c r="B85" s="103" t="str">
        <f>VLOOKUP(Q92,'tab 6. liga'!$A$2:$I$16,2,0)</f>
        <v>Meteor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6. liga'!$A$2:$I$16,6,0)</f>
        <v>Kunice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7" t="s">
        <v>37</v>
      </c>
      <c r="B88" s="99" t="str">
        <f>+B85</f>
        <v>Meteor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Kunice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Meteor C</v>
      </c>
      <c r="D91" s="249"/>
      <c r="E91" s="249"/>
      <c r="F91" s="249"/>
      <c r="G91" s="250"/>
      <c r="H91" s="249" t="str">
        <f>+B86</f>
        <v>Kunice B</v>
      </c>
      <c r="I91" s="249"/>
      <c r="J91" s="249"/>
      <c r="K91" s="249"/>
      <c r="L91" s="249"/>
    </row>
    <row r="92" spans="1:32" s="91" customFormat="1" ht="18" customHeight="1" x14ac:dyDescent="0.3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Meteor C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6. liga'!$A$18</f>
        <v>6.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Kunice B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7" t="s">
        <v>38</v>
      </c>
      <c r="B97" s="103" t="str">
        <f>VLOOKUP(Q104,'tab 6. liga'!$A$2:$I$16,2,0)</f>
        <v>Orion E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6. liga'!$A$2:$I$16,6,0)</f>
        <v>Slavia A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7" t="s">
        <v>37</v>
      </c>
      <c r="B100" s="99" t="str">
        <f>+B97</f>
        <v>Orion E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Slavia A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Orion E</v>
      </c>
      <c r="D103" s="249"/>
      <c r="E103" s="249"/>
      <c r="F103" s="249"/>
      <c r="G103" s="250"/>
      <c r="H103" s="249" t="str">
        <f>+B98</f>
        <v>Slavia A</v>
      </c>
      <c r="I103" s="249"/>
      <c r="J103" s="249"/>
      <c r="K103" s="249"/>
      <c r="L103" s="249"/>
    </row>
    <row r="104" spans="1:32" s="91" customFormat="1" ht="18" customHeight="1" x14ac:dyDescent="0.3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Orion E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6. liga'!$A$18</f>
        <v>6.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Slavia A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7" t="s">
        <v>38</v>
      </c>
      <c r="B109" s="103" t="str">
        <f>VLOOKUP(Q116,'tab 6. liga'!$A$2:$I$16,2,0)</f>
        <v>Meteor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6. liga'!$A$2:$I$16,6,0)</f>
        <v>Meteor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7" t="s">
        <v>37</v>
      </c>
      <c r="B112" s="99" t="str">
        <f>+B109</f>
        <v>Meteor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Meteor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Meteor B</v>
      </c>
      <c r="D115" s="249"/>
      <c r="E115" s="249"/>
      <c r="F115" s="249"/>
      <c r="G115" s="250"/>
      <c r="H115" s="249" t="str">
        <f>+B110</f>
        <v>Meteor C</v>
      </c>
      <c r="I115" s="249"/>
      <c r="J115" s="249"/>
      <c r="K115" s="249"/>
      <c r="L115" s="249"/>
    </row>
    <row r="116" spans="1:32" s="91" customFormat="1" ht="18" customHeight="1" x14ac:dyDescent="0.3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Meteor B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6. liga'!$A$18</f>
        <v>6.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Meteor C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7" t="s">
        <v>38</v>
      </c>
      <c r="B121" s="103" t="str">
        <f>VLOOKUP(Q128,'tab 6. liga'!$A$2:$I$16,2,0)</f>
        <v>Slavia A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6. liga'!$A$2:$I$16,6,0)</f>
        <v>Kunice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7" t="s">
        <v>37</v>
      </c>
      <c r="B124" s="99" t="str">
        <f>+B121</f>
        <v>Slavia A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Kunice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Slavia A</v>
      </c>
      <c r="D127" s="249"/>
      <c r="E127" s="249"/>
      <c r="F127" s="249"/>
      <c r="G127" s="250"/>
      <c r="H127" s="249" t="str">
        <f>+B122</f>
        <v>Kunice B</v>
      </c>
      <c r="I127" s="249"/>
      <c r="J127" s="249"/>
      <c r="K127" s="249"/>
      <c r="L127" s="249"/>
    </row>
    <row r="128" spans="1:32" s="91" customFormat="1" ht="18" customHeight="1" x14ac:dyDescent="0.3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Slavia A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6. liga'!$A$18</f>
        <v>6.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Kunice B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7" t="s">
        <v>38</v>
      </c>
      <c r="B133" s="103" t="str">
        <f>VLOOKUP(Q140,'tab 6. liga'!$A$2:$I$16,2,0)</f>
        <v>Meteor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6. liga'!$A$2:$I$16,6,0)</f>
        <v>Orion F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7" t="s">
        <v>37</v>
      </c>
      <c r="B136" s="99" t="str">
        <f>+B133</f>
        <v>Meteor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Orion F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Meteor B</v>
      </c>
      <c r="D139" s="249"/>
      <c r="E139" s="249"/>
      <c r="F139" s="249"/>
      <c r="G139" s="250"/>
      <c r="H139" s="249" t="str">
        <f>+B134</f>
        <v>Orion F</v>
      </c>
      <c r="I139" s="249"/>
      <c r="J139" s="249"/>
      <c r="K139" s="249"/>
      <c r="L139" s="249"/>
    </row>
    <row r="140" spans="1:32" s="91" customFormat="1" ht="18" customHeight="1" x14ac:dyDescent="0.3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Meteor B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6. liga'!$A$18</f>
        <v>6.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Orion F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7" t="s">
        <v>38</v>
      </c>
      <c r="B145" s="103" t="str">
        <f>VLOOKUP(Q152,'tab 6. liga'!$A$2:$I$16,2,0)</f>
        <v>Kunice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6. liga'!$A$2:$I$16,6,0)</f>
        <v>Orion E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7" t="s">
        <v>37</v>
      </c>
      <c r="B148" s="99" t="str">
        <f>+B145</f>
        <v>Kunice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Orion E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Kunice B</v>
      </c>
      <c r="D151" s="249"/>
      <c r="E151" s="249"/>
      <c r="F151" s="249"/>
      <c r="G151" s="250"/>
      <c r="H151" s="249" t="str">
        <f>+B146</f>
        <v>Orion E</v>
      </c>
      <c r="I151" s="249"/>
      <c r="J151" s="249"/>
      <c r="K151" s="249"/>
      <c r="L151" s="249"/>
    </row>
    <row r="152" spans="1:32" s="91" customFormat="1" ht="18" customHeight="1" x14ac:dyDescent="0.3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Kunice B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6. liga'!$A$18</f>
        <v>6.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Orion E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7" t="s">
        <v>38</v>
      </c>
      <c r="B157" s="103" t="str">
        <f>VLOOKUP(Q164,'tab 6. liga'!$A$2:$I$16,2,0)</f>
        <v>Orion F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6. liga'!$A$2:$I$16,6,0)</f>
        <v>Meteor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7" t="s">
        <v>37</v>
      </c>
      <c r="B160" s="99" t="str">
        <f>+B157</f>
        <v>Orion F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Meteor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Orion F</v>
      </c>
      <c r="D163" s="249"/>
      <c r="E163" s="249"/>
      <c r="F163" s="249"/>
      <c r="G163" s="250"/>
      <c r="H163" s="249" t="str">
        <f>+B158</f>
        <v>Meteor C</v>
      </c>
      <c r="I163" s="249"/>
      <c r="J163" s="249"/>
      <c r="K163" s="249"/>
      <c r="L163" s="249"/>
    </row>
    <row r="164" spans="1:32" s="91" customFormat="1" ht="18" customHeight="1" x14ac:dyDescent="0.3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Orion F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6. liga'!$A$18</f>
        <v>6.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Meteor C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7" t="s">
        <v>38</v>
      </c>
      <c r="B169" s="103" t="str">
        <f>VLOOKUP(Q176,'tab 6. liga'!$A$2:$I$16,2,0)</f>
        <v>Slavia A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6. liga'!$A$2:$I$16,6,0)</f>
        <v>Meteor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7" t="s">
        <v>37</v>
      </c>
      <c r="B172" s="99" t="str">
        <f>+B169</f>
        <v>Slavia A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Meteor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Slavia A</v>
      </c>
      <c r="D175" s="249"/>
      <c r="E175" s="249"/>
      <c r="F175" s="249"/>
      <c r="G175" s="250"/>
      <c r="H175" s="249" t="str">
        <f>+B170</f>
        <v>Meteor B</v>
      </c>
      <c r="I175" s="249"/>
      <c r="J175" s="249"/>
      <c r="K175" s="249"/>
      <c r="L175" s="249"/>
    </row>
    <row r="176" spans="1:32" s="91" customFormat="1" ht="18" customHeight="1" x14ac:dyDescent="0.3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Slavia A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6. liga'!$A$18</f>
        <v>6.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Meteor B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A1:A2"/>
    <mergeCell ref="A4:A5"/>
    <mergeCell ref="C7:G7"/>
    <mergeCell ref="H7:L7"/>
    <mergeCell ref="O9:T10"/>
    <mergeCell ref="V8:AE8"/>
    <mergeCell ref="V9:AE9"/>
    <mergeCell ref="V10:AE10"/>
    <mergeCell ref="Q11:T11"/>
    <mergeCell ref="Q23:T23"/>
    <mergeCell ref="Q35:T35"/>
    <mergeCell ref="Q47:T47"/>
    <mergeCell ref="Q20:S20"/>
    <mergeCell ref="A8:A11"/>
    <mergeCell ref="Q8:S8"/>
    <mergeCell ref="A13:A14"/>
    <mergeCell ref="A16:A17"/>
    <mergeCell ref="C19:G19"/>
    <mergeCell ref="H19:L19"/>
    <mergeCell ref="A20:A23"/>
    <mergeCell ref="A32:A35"/>
    <mergeCell ref="A25:A26"/>
    <mergeCell ref="A28:A29"/>
    <mergeCell ref="C31:G31"/>
    <mergeCell ref="H31:L31"/>
    <mergeCell ref="A40:A41"/>
    <mergeCell ref="C43:G43"/>
    <mergeCell ref="H43:L43"/>
    <mergeCell ref="Q32:S32"/>
    <mergeCell ref="O33:T34"/>
    <mergeCell ref="A97:A98"/>
    <mergeCell ref="Q92:S92"/>
    <mergeCell ref="V92:AE92"/>
    <mergeCell ref="V93:AE93"/>
    <mergeCell ref="V94:AE94"/>
    <mergeCell ref="Q95:T95"/>
    <mergeCell ref="O57:T58"/>
    <mergeCell ref="O69:T70"/>
    <mergeCell ref="O81:T82"/>
    <mergeCell ref="O93:T94"/>
    <mergeCell ref="Q59:T59"/>
    <mergeCell ref="C67:G67"/>
    <mergeCell ref="H67:L67"/>
    <mergeCell ref="A68:A71"/>
    <mergeCell ref="Q68:S68"/>
    <mergeCell ref="V57:AE57"/>
    <mergeCell ref="V58:AE58"/>
    <mergeCell ref="A56:A59"/>
    <mergeCell ref="A61:A62"/>
    <mergeCell ref="A64:A65"/>
    <mergeCell ref="Q56:S56"/>
    <mergeCell ref="A85:A86"/>
    <mergeCell ref="A88:A89"/>
    <mergeCell ref="C91:G91"/>
    <mergeCell ref="H91:L91"/>
    <mergeCell ref="A92:A95"/>
    <mergeCell ref="V20:AE20"/>
    <mergeCell ref="V21:AE21"/>
    <mergeCell ref="V22:AE22"/>
    <mergeCell ref="V32:AE32"/>
    <mergeCell ref="V33:AE33"/>
    <mergeCell ref="V34:AE34"/>
    <mergeCell ref="A37:A38"/>
    <mergeCell ref="O21:T22"/>
    <mergeCell ref="V44:AE44"/>
    <mergeCell ref="V45:AE45"/>
    <mergeCell ref="V46:AE46"/>
    <mergeCell ref="V56:AE56"/>
    <mergeCell ref="C55:G55"/>
    <mergeCell ref="H55:L55"/>
    <mergeCell ref="A44:A47"/>
    <mergeCell ref="Q44:S44"/>
    <mergeCell ref="A49:A50"/>
    <mergeCell ref="A52:A53"/>
    <mergeCell ref="O45:T46"/>
    <mergeCell ref="V68:AE68"/>
    <mergeCell ref="V69:AE69"/>
    <mergeCell ref="V70:AE70"/>
    <mergeCell ref="Q71:T71"/>
    <mergeCell ref="A73:A74"/>
    <mergeCell ref="A76:A77"/>
    <mergeCell ref="C79:G79"/>
    <mergeCell ref="H79:L79"/>
    <mergeCell ref="A80:A83"/>
    <mergeCell ref="Q80:S80"/>
    <mergeCell ref="V80:AE80"/>
    <mergeCell ref="V81:AE81"/>
    <mergeCell ref="V82:AE82"/>
    <mergeCell ref="Q83:T83"/>
    <mergeCell ref="A121:A122"/>
    <mergeCell ref="A124:A125"/>
    <mergeCell ref="C127:G127"/>
    <mergeCell ref="H127:L127"/>
    <mergeCell ref="A100:A101"/>
    <mergeCell ref="C103:G103"/>
    <mergeCell ref="H103:L103"/>
    <mergeCell ref="A104:A107"/>
    <mergeCell ref="Q104:S104"/>
    <mergeCell ref="V104:AE104"/>
    <mergeCell ref="V105:AE105"/>
    <mergeCell ref="V106:AE106"/>
    <mergeCell ref="Q107:T107"/>
    <mergeCell ref="A109:A110"/>
    <mergeCell ref="A112:A113"/>
    <mergeCell ref="C115:G115"/>
    <mergeCell ref="H115:L115"/>
    <mergeCell ref="A116:A119"/>
    <mergeCell ref="Q116:S116"/>
    <mergeCell ref="V116:AE116"/>
    <mergeCell ref="V117:AE117"/>
    <mergeCell ref="V118:AE118"/>
    <mergeCell ref="Q119:T119"/>
    <mergeCell ref="O105:T106"/>
    <mergeCell ref="O117:T118"/>
    <mergeCell ref="A128:A131"/>
    <mergeCell ref="Q128:S128"/>
    <mergeCell ref="O129:T130"/>
    <mergeCell ref="V128:AE128"/>
    <mergeCell ref="V129:AE129"/>
    <mergeCell ref="V130:AE130"/>
    <mergeCell ref="Q131:T131"/>
    <mergeCell ref="A145:A146"/>
    <mergeCell ref="A148:A149"/>
    <mergeCell ref="A133:A134"/>
    <mergeCell ref="A136:A137"/>
    <mergeCell ref="C139:G139"/>
    <mergeCell ref="H139:L139"/>
    <mergeCell ref="A140:A143"/>
    <mergeCell ref="Q140:S140"/>
    <mergeCell ref="Q143:T143"/>
    <mergeCell ref="O141:T142"/>
    <mergeCell ref="C151:G151"/>
    <mergeCell ref="H151:L151"/>
    <mergeCell ref="A152:A155"/>
    <mergeCell ref="Q152:S152"/>
    <mergeCell ref="O153:T154"/>
    <mergeCell ref="V152:AE152"/>
    <mergeCell ref="V153:AE153"/>
    <mergeCell ref="V154:AE154"/>
    <mergeCell ref="Q155:T155"/>
    <mergeCell ref="Q179:T179"/>
    <mergeCell ref="O177:T178"/>
    <mergeCell ref="A157:A158"/>
    <mergeCell ref="A160:A161"/>
    <mergeCell ref="C163:G163"/>
    <mergeCell ref="H163:L163"/>
    <mergeCell ref="A164:A167"/>
    <mergeCell ref="Q164:S164"/>
    <mergeCell ref="O165:T166"/>
    <mergeCell ref="Q167:T167"/>
    <mergeCell ref="A169:A170"/>
    <mergeCell ref="A172:A173"/>
    <mergeCell ref="C175:G175"/>
    <mergeCell ref="H175:L175"/>
    <mergeCell ref="A176:A179"/>
    <mergeCell ref="Q176:S176"/>
    <mergeCell ref="V176:AE176"/>
    <mergeCell ref="V177:AE177"/>
    <mergeCell ref="V178:AE178"/>
    <mergeCell ref="V164:AE164"/>
    <mergeCell ref="V165:AE165"/>
    <mergeCell ref="V166:AE166"/>
    <mergeCell ref="V140:AE140"/>
    <mergeCell ref="V141:AE141"/>
    <mergeCell ref="V142:AE142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A1:AK47"/>
  <sheetViews>
    <sheetView topLeftCell="A27" zoomScale="90" zoomScaleNormal="90" workbookViewId="0">
      <selection activeCell="UL27" sqref="UL26:UL27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4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">
      <c r="A2" s="22">
        <v>1</v>
      </c>
      <c r="B2" s="240" t="str">
        <f>+A23</f>
        <v>Lvi B</v>
      </c>
      <c r="C2" s="241"/>
      <c r="D2" s="241"/>
      <c r="E2" s="241"/>
      <c r="F2" s="240" t="str">
        <f>+A27</f>
        <v>Kunice C</v>
      </c>
      <c r="G2" s="241"/>
      <c r="H2" s="241"/>
      <c r="I2" s="241"/>
      <c r="J2" s="69">
        <f>+IF(N2&gt;O2,1,0)+IF(P2&gt;Q2,1,0)</f>
        <v>1</v>
      </c>
      <c r="K2" s="70">
        <f>+IF(N2&lt;O2,1,0)+IF(P2&lt;Q2,1,0)</f>
        <v>1</v>
      </c>
      <c r="L2" s="71">
        <f>+N2+P2</f>
        <v>49</v>
      </c>
      <c r="M2" s="72">
        <f>+O2+Q2</f>
        <v>42</v>
      </c>
      <c r="N2" s="73">
        <v>24</v>
      </c>
      <c r="O2" s="74">
        <v>26</v>
      </c>
      <c r="P2" s="73">
        <v>25</v>
      </c>
      <c r="Q2" s="74">
        <v>16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">
      <c r="A3" s="82">
        <v>2</v>
      </c>
      <c r="B3" s="236" t="str">
        <f>+A21</f>
        <v>Mikulova D</v>
      </c>
      <c r="C3" s="237"/>
      <c r="D3" s="237"/>
      <c r="E3" s="237"/>
      <c r="F3" s="236" t="str">
        <f>+A25</f>
        <v>Španielka B</v>
      </c>
      <c r="G3" s="237"/>
      <c r="H3" s="237"/>
      <c r="I3" s="237"/>
      <c r="J3" s="83">
        <f t="shared" ref="J3:J16" si="0">+IF(N3&gt;O3,1,0)+IF(P3&gt;Q3,1,0)</f>
        <v>0</v>
      </c>
      <c r="K3" s="84">
        <f t="shared" ref="K3:K16" si="1">+IF(N3&lt;O3,1,0)+IF(P3&lt;Q3,1,0)</f>
        <v>2</v>
      </c>
      <c r="L3" s="85">
        <f t="shared" ref="L3:M16" si="2">+N3+P3</f>
        <v>30</v>
      </c>
      <c r="M3" s="86">
        <f t="shared" si="2"/>
        <v>50</v>
      </c>
      <c r="N3" s="87">
        <v>20</v>
      </c>
      <c r="O3" s="88">
        <v>25</v>
      </c>
      <c r="P3" s="87">
        <v>10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">
      <c r="A4" s="82">
        <v>3</v>
      </c>
      <c r="B4" s="236" t="str">
        <f>+A21</f>
        <v>Mikulova D</v>
      </c>
      <c r="C4" s="237"/>
      <c r="D4" s="237"/>
      <c r="E4" s="237"/>
      <c r="F4" s="236" t="str">
        <f>+A31</f>
        <v>Kometa G</v>
      </c>
      <c r="G4" s="237"/>
      <c r="H4" s="237"/>
      <c r="I4" s="237"/>
      <c r="J4" s="83">
        <f t="shared" si="0"/>
        <v>0</v>
      </c>
      <c r="K4" s="84">
        <f t="shared" si="1"/>
        <v>2</v>
      </c>
      <c r="L4" s="85">
        <f t="shared" si="2"/>
        <v>44</v>
      </c>
      <c r="M4" s="86">
        <f t="shared" si="2"/>
        <v>50</v>
      </c>
      <c r="N4" s="87">
        <v>23</v>
      </c>
      <c r="O4" s="88">
        <v>25</v>
      </c>
      <c r="P4" s="87">
        <v>21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">
      <c r="A5" s="82">
        <v>4</v>
      </c>
      <c r="B5" s="232" t="str">
        <f>+A25</f>
        <v>Španielka B</v>
      </c>
      <c r="C5" s="233"/>
      <c r="D5" s="233"/>
      <c r="E5" s="233"/>
      <c r="F5" s="236" t="str">
        <f>+A29</f>
        <v>Vršovice C</v>
      </c>
      <c r="G5" s="237"/>
      <c r="H5" s="237"/>
      <c r="I5" s="237"/>
      <c r="J5" s="83">
        <f t="shared" si="0"/>
        <v>0</v>
      </c>
      <c r="K5" s="84">
        <f t="shared" si="1"/>
        <v>2</v>
      </c>
      <c r="L5" s="85">
        <f t="shared" si="2"/>
        <v>42</v>
      </c>
      <c r="M5" s="86">
        <f t="shared" si="2"/>
        <v>50</v>
      </c>
      <c r="N5" s="87">
        <v>23</v>
      </c>
      <c r="O5" s="88">
        <v>25</v>
      </c>
      <c r="P5" s="87">
        <v>19</v>
      </c>
      <c r="Q5" s="88">
        <v>25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">
      <c r="A6" s="82">
        <v>5</v>
      </c>
      <c r="B6" s="236" t="str">
        <f>+A23</f>
        <v>Lvi B</v>
      </c>
      <c r="C6" s="237"/>
      <c r="D6" s="237"/>
      <c r="E6" s="237"/>
      <c r="F6" s="232" t="str">
        <f>+A31</f>
        <v>Kometa G</v>
      </c>
      <c r="G6" s="233"/>
      <c r="H6" s="233"/>
      <c r="I6" s="233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2"/>
        <v>39</v>
      </c>
      <c r="N6" s="87">
        <v>25</v>
      </c>
      <c r="O6" s="88">
        <v>20</v>
      </c>
      <c r="P6" s="87">
        <v>25</v>
      </c>
      <c r="Q6" s="88">
        <v>19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">
      <c r="A7" s="82">
        <v>6</v>
      </c>
      <c r="B7" s="232" t="str">
        <f>+A27</f>
        <v>Kunice C</v>
      </c>
      <c r="C7" s="233"/>
      <c r="D7" s="233"/>
      <c r="E7" s="233"/>
      <c r="F7" s="232" t="str">
        <f>+A29</f>
        <v>Vršovice C</v>
      </c>
      <c r="G7" s="233"/>
      <c r="H7" s="233"/>
      <c r="I7" s="233"/>
      <c r="J7" s="83">
        <f t="shared" si="0"/>
        <v>1</v>
      </c>
      <c r="K7" s="84">
        <f t="shared" si="1"/>
        <v>1</v>
      </c>
      <c r="L7" s="85">
        <f t="shared" si="2"/>
        <v>45</v>
      </c>
      <c r="M7" s="86">
        <f t="shared" si="2"/>
        <v>49</v>
      </c>
      <c r="N7" s="87">
        <v>26</v>
      </c>
      <c r="O7" s="88">
        <v>24</v>
      </c>
      <c r="P7" s="87">
        <v>19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">
      <c r="A8" s="82">
        <v>7</v>
      </c>
      <c r="B8" s="232" t="str">
        <f>+A25</f>
        <v>Španielka B</v>
      </c>
      <c r="C8" s="233"/>
      <c r="D8" s="233"/>
      <c r="E8" s="233"/>
      <c r="F8" s="232" t="str">
        <f>+A23</f>
        <v>Lvi B</v>
      </c>
      <c r="G8" s="233"/>
      <c r="H8" s="233"/>
      <c r="I8" s="233"/>
      <c r="J8" s="83">
        <f t="shared" si="0"/>
        <v>0</v>
      </c>
      <c r="K8" s="84">
        <f t="shared" si="1"/>
        <v>2</v>
      </c>
      <c r="L8" s="85">
        <f t="shared" si="2"/>
        <v>35</v>
      </c>
      <c r="M8" s="86">
        <f t="shared" si="2"/>
        <v>50</v>
      </c>
      <c r="N8" s="87">
        <v>17</v>
      </c>
      <c r="O8" s="88">
        <v>25</v>
      </c>
      <c r="P8" s="87">
        <v>18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">
      <c r="A9" s="82">
        <v>8</v>
      </c>
      <c r="B9" s="232" t="str">
        <f>+A21</f>
        <v>Mikulova D</v>
      </c>
      <c r="C9" s="233"/>
      <c r="D9" s="233"/>
      <c r="E9" s="233"/>
      <c r="F9" s="232" t="str">
        <f>+A27</f>
        <v>Kunice C</v>
      </c>
      <c r="G9" s="233"/>
      <c r="H9" s="233"/>
      <c r="I9" s="233"/>
      <c r="J9" s="83">
        <f t="shared" si="0"/>
        <v>0</v>
      </c>
      <c r="K9" s="84">
        <f t="shared" si="1"/>
        <v>2</v>
      </c>
      <c r="L9" s="85">
        <f t="shared" si="2"/>
        <v>46</v>
      </c>
      <c r="M9" s="86">
        <f t="shared" si="2"/>
        <v>53</v>
      </c>
      <c r="N9" s="87">
        <v>20</v>
      </c>
      <c r="O9" s="88">
        <v>25</v>
      </c>
      <c r="P9" s="87">
        <v>26</v>
      </c>
      <c r="Q9" s="88">
        <v>28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">
      <c r="A10" s="82">
        <v>9</v>
      </c>
      <c r="B10" s="236" t="str">
        <f>+A25</f>
        <v>Španielka B</v>
      </c>
      <c r="C10" s="237"/>
      <c r="D10" s="237"/>
      <c r="E10" s="237"/>
      <c r="F10" s="236" t="str">
        <f>+A31</f>
        <v>Kometa G</v>
      </c>
      <c r="G10" s="237"/>
      <c r="H10" s="237"/>
      <c r="I10" s="237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2"/>
        <v>29</v>
      </c>
      <c r="N10" s="87">
        <v>25</v>
      </c>
      <c r="O10" s="88">
        <v>18</v>
      </c>
      <c r="P10" s="87">
        <v>25</v>
      </c>
      <c r="Q10" s="88">
        <v>11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">
      <c r="A11" s="82">
        <v>10</v>
      </c>
      <c r="B11" s="232" t="str">
        <f>+A29</f>
        <v>Vršovice C</v>
      </c>
      <c r="C11" s="233"/>
      <c r="D11" s="233"/>
      <c r="E11" s="233"/>
      <c r="F11" s="232" t="str">
        <f>+A21</f>
        <v>Mikulova D</v>
      </c>
      <c r="G11" s="233"/>
      <c r="H11" s="233"/>
      <c r="I11" s="233"/>
      <c r="J11" s="83">
        <f t="shared" si="0"/>
        <v>2</v>
      </c>
      <c r="K11" s="84">
        <f t="shared" si="1"/>
        <v>0</v>
      </c>
      <c r="L11" s="85">
        <f t="shared" si="2"/>
        <v>50</v>
      </c>
      <c r="M11" s="86">
        <f t="shared" si="2"/>
        <v>20</v>
      </c>
      <c r="N11" s="87">
        <v>25</v>
      </c>
      <c r="O11" s="88">
        <v>13</v>
      </c>
      <c r="P11" s="87">
        <v>25</v>
      </c>
      <c r="Q11" s="88">
        <v>7</v>
      </c>
      <c r="R11" s="17"/>
      <c r="S11" s="17"/>
      <c r="T11" s="17"/>
      <c r="U11" s="17"/>
      <c r="V11" s="17"/>
      <c r="W11" s="17"/>
      <c r="X11" s="17"/>
      <c r="Y11" s="17"/>
      <c r="AA11" s="17"/>
      <c r="AB11" s="17"/>
    </row>
    <row r="12" spans="1:28" x14ac:dyDescent="0.3">
      <c r="A12" s="82">
        <v>11</v>
      </c>
      <c r="B12" s="232" t="str">
        <f>+A31</f>
        <v>Kometa G</v>
      </c>
      <c r="C12" s="233"/>
      <c r="D12" s="233"/>
      <c r="E12" s="233"/>
      <c r="F12" s="232" t="str">
        <f>+A27</f>
        <v>Kunice C</v>
      </c>
      <c r="G12" s="233"/>
      <c r="H12" s="233"/>
      <c r="I12" s="233"/>
      <c r="J12" s="83">
        <f t="shared" si="0"/>
        <v>0</v>
      </c>
      <c r="K12" s="84">
        <f t="shared" si="1"/>
        <v>2</v>
      </c>
      <c r="L12" s="85">
        <f t="shared" si="2"/>
        <v>38</v>
      </c>
      <c r="M12" s="86">
        <f t="shared" si="2"/>
        <v>50</v>
      </c>
      <c r="N12" s="87">
        <v>20</v>
      </c>
      <c r="O12" s="88">
        <v>25</v>
      </c>
      <c r="P12" s="87">
        <v>18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">
      <c r="A13" s="82">
        <v>12</v>
      </c>
      <c r="B13" s="229" t="str">
        <f>+A29</f>
        <v>Vršovice C</v>
      </c>
      <c r="C13" s="230"/>
      <c r="D13" s="230"/>
      <c r="E13" s="231"/>
      <c r="F13" s="232" t="str">
        <f>+A23</f>
        <v>Lvi B</v>
      </c>
      <c r="G13" s="233"/>
      <c r="H13" s="233"/>
      <c r="I13" s="233"/>
      <c r="J13" s="83">
        <f t="shared" si="0"/>
        <v>1</v>
      </c>
      <c r="K13" s="84">
        <f t="shared" si="1"/>
        <v>1</v>
      </c>
      <c r="L13" s="85">
        <f t="shared" si="2"/>
        <v>42</v>
      </c>
      <c r="M13" s="86">
        <f t="shared" si="2"/>
        <v>50</v>
      </c>
      <c r="N13" s="87">
        <v>15</v>
      </c>
      <c r="O13" s="88">
        <v>25</v>
      </c>
      <c r="P13" s="87">
        <v>27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">
      <c r="A14" s="82">
        <v>13</v>
      </c>
      <c r="B14" s="229" t="str">
        <f>+A27</f>
        <v>Kunice C</v>
      </c>
      <c r="C14" s="230"/>
      <c r="D14" s="230"/>
      <c r="E14" s="231"/>
      <c r="F14" s="232" t="str">
        <f>+A25</f>
        <v>Španielka B</v>
      </c>
      <c r="G14" s="233"/>
      <c r="H14" s="233"/>
      <c r="I14" s="233"/>
      <c r="J14" s="83">
        <f t="shared" si="0"/>
        <v>2</v>
      </c>
      <c r="K14" s="84">
        <f t="shared" si="1"/>
        <v>0</v>
      </c>
      <c r="L14" s="85">
        <f t="shared" si="2"/>
        <v>50</v>
      </c>
      <c r="M14" s="86">
        <f t="shared" si="2"/>
        <v>38</v>
      </c>
      <c r="N14" s="87">
        <v>25</v>
      </c>
      <c r="O14" s="88">
        <v>21</v>
      </c>
      <c r="P14" s="87">
        <v>25</v>
      </c>
      <c r="Q14" s="88">
        <v>17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">
      <c r="A15" s="82">
        <v>14</v>
      </c>
      <c r="B15" s="232" t="str">
        <f>+A23</f>
        <v>Lvi B</v>
      </c>
      <c r="C15" s="233"/>
      <c r="D15" s="233"/>
      <c r="E15" s="233"/>
      <c r="F15" s="232" t="str">
        <f>+A21</f>
        <v>Mikulova D</v>
      </c>
      <c r="G15" s="233"/>
      <c r="H15" s="233"/>
      <c r="I15" s="233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2"/>
        <v>29</v>
      </c>
      <c r="N15" s="87">
        <v>25</v>
      </c>
      <c r="O15" s="88">
        <v>14</v>
      </c>
      <c r="P15" s="87">
        <v>25</v>
      </c>
      <c r="Q15" s="88">
        <v>15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35">
      <c r="A16" s="75">
        <v>15</v>
      </c>
      <c r="B16" s="234" t="str">
        <f>+A31</f>
        <v>Kometa G</v>
      </c>
      <c r="C16" s="235"/>
      <c r="D16" s="235"/>
      <c r="E16" s="235"/>
      <c r="F16" s="234" t="str">
        <f>+A29</f>
        <v>Vršovice C</v>
      </c>
      <c r="G16" s="235"/>
      <c r="H16" s="235"/>
      <c r="I16" s="235"/>
      <c r="J16" s="76">
        <f t="shared" si="0"/>
        <v>1</v>
      </c>
      <c r="K16" s="77">
        <f t="shared" si="1"/>
        <v>1</v>
      </c>
      <c r="L16" s="78">
        <f t="shared" si="2"/>
        <v>44</v>
      </c>
      <c r="M16" s="79">
        <f t="shared" si="2"/>
        <v>47</v>
      </c>
      <c r="N16" s="80">
        <v>25</v>
      </c>
      <c r="O16" s="81">
        <v>22</v>
      </c>
      <c r="P16" s="80">
        <v>19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220" t="str">
        <f>+zadání!D11</f>
        <v>7. LIGA</v>
      </c>
      <c r="B18" s="221"/>
      <c r="C18" s="221"/>
      <c r="D18" s="222"/>
      <c r="E18" s="199" t="str">
        <f>+A21</f>
        <v>Mikulova D</v>
      </c>
      <c r="F18" s="190"/>
      <c r="G18" s="200"/>
      <c r="H18" s="190" t="str">
        <f>+A23</f>
        <v>Lvi B</v>
      </c>
      <c r="I18" s="190"/>
      <c r="J18" s="190"/>
      <c r="K18" s="199" t="str">
        <f>+A25</f>
        <v>Španielka B</v>
      </c>
      <c r="L18" s="190"/>
      <c r="M18" s="200"/>
      <c r="N18" s="190" t="str">
        <f>+A27</f>
        <v>Kunice C</v>
      </c>
      <c r="O18" s="190"/>
      <c r="P18" s="190"/>
      <c r="Q18" s="199" t="str">
        <f>+A29</f>
        <v>Vršovice C</v>
      </c>
      <c r="R18" s="190"/>
      <c r="S18" s="200"/>
      <c r="T18" s="190" t="str">
        <f>+A31</f>
        <v>Kometa G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2" customHeight="1" x14ac:dyDescent="0.3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2" customHeight="1" thickBot="1" x14ac:dyDescent="0.35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">
      <c r="A21" s="189" t="str">
        <f>+zadání!D12</f>
        <v>Mikulova D</v>
      </c>
      <c r="B21" s="190"/>
      <c r="C21" s="190"/>
      <c r="D21" s="191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0</v>
      </c>
      <c r="L21" s="23" t="s">
        <v>0</v>
      </c>
      <c r="M21" s="23">
        <f>+K3</f>
        <v>2</v>
      </c>
      <c r="N21" s="25">
        <f>+J9</f>
        <v>0</v>
      </c>
      <c r="O21" s="23" t="s">
        <v>0</v>
      </c>
      <c r="P21" s="24">
        <f>+K9</f>
        <v>2</v>
      </c>
      <c r="Q21" s="23">
        <f>+K11</f>
        <v>0</v>
      </c>
      <c r="R21" s="23" t="s">
        <v>0</v>
      </c>
      <c r="S21" s="23">
        <f>+J11</f>
        <v>2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0</v>
      </c>
      <c r="X21" s="23" t="s">
        <v>0</v>
      </c>
      <c r="Y21" s="24">
        <f t="shared" ref="Y21:Y32" si="3">+G21+J21+M21+P21+S21+V21</f>
        <v>10</v>
      </c>
      <c r="Z21" s="262">
        <f>IF(W21+Y21=0,"",W21+SUM(AF21:AK21))</f>
        <v>0</v>
      </c>
      <c r="AA21" s="263"/>
      <c r="AB21" s="197">
        <f>+IF(E22&gt;G22,1,0)+IF(H22&gt;J22,1,0)+IF(K22&gt;M22,1,0)+IF(N22&gt;P22,1,0)+IF(Q22&gt;S22,1,0)+IF(T22&gt;V22,1,0)</f>
        <v>0</v>
      </c>
      <c r="AC21" s="198" t="str">
        <f>IFERROR(CONCATENATE(RANK(AE21,$AE$21:$AE$31),"."),"")</f>
        <v>6.</v>
      </c>
      <c r="AE21">
        <f>+Z21*1000000000+AB21*1000000+IFERROR(W21/Y21,10)*1000+IFERROR(W22/Y22,10)</f>
        <v>0.66798418972332019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">
      <c r="A22" s="192"/>
      <c r="B22" s="193"/>
      <c r="C22" s="193"/>
      <c r="D22" s="194"/>
      <c r="E22" s="35"/>
      <c r="F22" s="35"/>
      <c r="G22" s="35"/>
      <c r="H22" s="26">
        <f>+M15</f>
        <v>29</v>
      </c>
      <c r="I22" s="18" t="s">
        <v>0</v>
      </c>
      <c r="J22" s="27">
        <f>+L15</f>
        <v>50</v>
      </c>
      <c r="K22" s="18">
        <f>+L3</f>
        <v>30</v>
      </c>
      <c r="L22" s="18" t="s">
        <v>0</v>
      </c>
      <c r="M22" s="18">
        <f>+M3</f>
        <v>50</v>
      </c>
      <c r="N22" s="26">
        <f>+L9</f>
        <v>46</v>
      </c>
      <c r="O22" s="18" t="s">
        <v>0</v>
      </c>
      <c r="P22" s="27">
        <f>+M9</f>
        <v>53</v>
      </c>
      <c r="Q22" s="18">
        <f>+M11</f>
        <v>20</v>
      </c>
      <c r="R22" s="18" t="s">
        <v>0</v>
      </c>
      <c r="S22" s="18">
        <f>+L11</f>
        <v>50</v>
      </c>
      <c r="T22" s="26">
        <f>+L4</f>
        <v>44</v>
      </c>
      <c r="U22" s="18" t="s">
        <v>0</v>
      </c>
      <c r="V22" s="30">
        <f>+M4</f>
        <v>50</v>
      </c>
      <c r="W22" s="56">
        <f t="shared" ref="W22:W32" si="4">+E22+H22+K22+N22+Q22+T22</f>
        <v>169</v>
      </c>
      <c r="X22" s="57" t="s">
        <v>0</v>
      </c>
      <c r="Y22" s="58">
        <f t="shared" si="3"/>
        <v>253</v>
      </c>
      <c r="Z22" s="264"/>
      <c r="AA22" s="265"/>
      <c r="AB22" s="169"/>
      <c r="AC22" s="171"/>
    </row>
    <row r="23" spans="1:37" ht="21" customHeight="1" x14ac:dyDescent="0.3">
      <c r="A23" s="186" t="str">
        <f>+zadání!D13</f>
        <v>Lvi B</v>
      </c>
      <c r="B23" s="163"/>
      <c r="C23" s="163"/>
      <c r="D23" s="164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2</v>
      </c>
      <c r="U23" s="50" t="s">
        <v>0</v>
      </c>
      <c r="V23" s="68">
        <f>+K6</f>
        <v>0</v>
      </c>
      <c r="W23" s="59">
        <f t="shared" si="4"/>
        <v>8</v>
      </c>
      <c r="X23" s="50" t="s">
        <v>0</v>
      </c>
      <c r="Y23" s="51">
        <f t="shared" si="3"/>
        <v>2</v>
      </c>
      <c r="Z23" s="165">
        <f t="shared" ref="Z23" si="5">IF(W23+Y23=0,"",W23+SUM(AF23:AK23))</f>
        <v>13</v>
      </c>
      <c r="AA23" s="166"/>
      <c r="AB23" s="187">
        <f t="shared" ref="AB23" si="6">+IF(E24&gt;G24,1,0)+IF(H24&gt;J24,1,0)+IF(K24&gt;M24,1,0)+IF(N24&gt;P24,1,0)+IF(Q24&gt;S24,1,0)+IF(T24&gt;V24,1,0)</f>
        <v>5</v>
      </c>
      <c r="AC23" s="188" t="str">
        <f t="shared" ref="AC23" si="7">IFERROR(CONCATENATE(RANK(AE23,$AE$21:$AE$31),"."),"")</f>
        <v>1.</v>
      </c>
      <c r="AE23">
        <f>+Z23*1000000000+AB23*1000000+IFERROR(W23/Y23,10)*1000+IFERROR(W24/Y24,10)</f>
        <v>13005004001.331551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">
      <c r="A24" s="162"/>
      <c r="B24" s="163"/>
      <c r="C24" s="163"/>
      <c r="D24" s="164"/>
      <c r="E24" s="45">
        <f>+J22</f>
        <v>50</v>
      </c>
      <c r="F24" s="45" t="s">
        <v>0</v>
      </c>
      <c r="G24" s="45">
        <f>+H22</f>
        <v>29</v>
      </c>
      <c r="H24" s="42"/>
      <c r="I24" s="43"/>
      <c r="J24" s="44"/>
      <c r="K24" s="45">
        <f>+M8</f>
        <v>50</v>
      </c>
      <c r="L24" s="45" t="s">
        <v>0</v>
      </c>
      <c r="M24" s="45">
        <f>+L8</f>
        <v>35</v>
      </c>
      <c r="N24" s="46">
        <f>+L2</f>
        <v>49</v>
      </c>
      <c r="O24" s="45" t="s">
        <v>0</v>
      </c>
      <c r="P24" s="47">
        <f>+M2</f>
        <v>42</v>
      </c>
      <c r="Q24" s="45">
        <f>+M13</f>
        <v>50</v>
      </c>
      <c r="R24" s="45" t="s">
        <v>0</v>
      </c>
      <c r="S24" s="45">
        <f>+L13</f>
        <v>42</v>
      </c>
      <c r="T24" s="46">
        <f>+L6</f>
        <v>50</v>
      </c>
      <c r="U24" s="45" t="s">
        <v>0</v>
      </c>
      <c r="V24" s="48">
        <f>+M6</f>
        <v>39</v>
      </c>
      <c r="W24" s="53">
        <f t="shared" si="4"/>
        <v>249</v>
      </c>
      <c r="X24" s="54" t="s">
        <v>0</v>
      </c>
      <c r="Y24" s="55">
        <f t="shared" si="3"/>
        <v>187</v>
      </c>
      <c r="Z24" s="167"/>
      <c r="AA24" s="168"/>
      <c r="AB24" s="170"/>
      <c r="AC24" s="172"/>
    </row>
    <row r="25" spans="1:37" ht="21" customHeight="1" x14ac:dyDescent="0.3">
      <c r="A25" s="180" t="str">
        <f>+zadání!D14</f>
        <v>Španielka B</v>
      </c>
      <c r="B25" s="181"/>
      <c r="C25" s="181"/>
      <c r="D25" s="182"/>
      <c r="E25" s="36">
        <f>+M21</f>
        <v>2</v>
      </c>
      <c r="F25" s="36" t="s">
        <v>0</v>
      </c>
      <c r="G25" s="36">
        <f>+K21</f>
        <v>0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2</v>
      </c>
      <c r="Q25" s="36">
        <f>+J5</f>
        <v>0</v>
      </c>
      <c r="R25" s="36" t="s">
        <v>0</v>
      </c>
      <c r="S25" s="36">
        <f>+K5</f>
        <v>2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4</v>
      </c>
      <c r="X25" s="36" t="s">
        <v>0</v>
      </c>
      <c r="Y25" s="65">
        <f t="shared" si="3"/>
        <v>6</v>
      </c>
      <c r="Z25" s="165">
        <f t="shared" ref="Z25" si="8">IF(W25+Y25=0,"",W25+SUM(AF25:AK25))</f>
        <v>6</v>
      </c>
      <c r="AA25" s="166"/>
      <c r="AB25" s="169">
        <f t="shared" ref="AB25" si="9">+IF(E26&gt;G26,1,0)+IF(H26&gt;J26,1,0)+IF(K26&gt;M26,1,0)+IF(N26&gt;P26,1,0)+IF(Q26&gt;S26,1,0)+IF(T26&gt;V26,1,0)</f>
        <v>2</v>
      </c>
      <c r="AC25" s="171" t="str">
        <f t="shared" ref="AC25" si="10">IFERROR(CONCATENATE(RANK(AE25,$AE$21:$AE$31),"."),"")</f>
        <v>4.</v>
      </c>
      <c r="AE25">
        <f>+Z25*1000000000+AB25*1000000+IFERROR(W25/Y25,10)*1000+IFERROR(W26/Y26,10)</f>
        <v>6002000667.6953754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1</v>
      </c>
    </row>
    <row r="26" spans="1:37" ht="21" customHeight="1" x14ac:dyDescent="0.3">
      <c r="A26" s="183"/>
      <c r="B26" s="184"/>
      <c r="C26" s="184"/>
      <c r="D26" s="185"/>
      <c r="E26" s="18">
        <f>+M22</f>
        <v>50</v>
      </c>
      <c r="F26" s="18" t="s">
        <v>0</v>
      </c>
      <c r="G26" s="18">
        <f>+K22</f>
        <v>30</v>
      </c>
      <c r="H26" s="26">
        <f>+M24</f>
        <v>35</v>
      </c>
      <c r="I26" s="18" t="s">
        <v>0</v>
      </c>
      <c r="J26" s="27">
        <f>+K24</f>
        <v>50</v>
      </c>
      <c r="K26" s="37"/>
      <c r="L26" s="35"/>
      <c r="M26" s="38"/>
      <c r="N26" s="26">
        <f>+M14</f>
        <v>38</v>
      </c>
      <c r="O26" s="18" t="s">
        <v>0</v>
      </c>
      <c r="P26" s="27">
        <f>+L14</f>
        <v>50</v>
      </c>
      <c r="Q26" s="18">
        <f>+L5</f>
        <v>42</v>
      </c>
      <c r="R26" s="18" t="s">
        <v>0</v>
      </c>
      <c r="S26" s="18">
        <f>+M5</f>
        <v>50</v>
      </c>
      <c r="T26" s="26">
        <f>+L10</f>
        <v>50</v>
      </c>
      <c r="U26" s="18" t="s">
        <v>0</v>
      </c>
      <c r="V26" s="30">
        <f>+M10</f>
        <v>29</v>
      </c>
      <c r="W26" s="56">
        <f t="shared" si="4"/>
        <v>215</v>
      </c>
      <c r="X26" s="57" t="s">
        <v>0</v>
      </c>
      <c r="Y26" s="58">
        <f t="shared" si="3"/>
        <v>209</v>
      </c>
      <c r="Z26" s="167"/>
      <c r="AA26" s="168"/>
      <c r="AB26" s="169"/>
      <c r="AC26" s="171"/>
    </row>
    <row r="27" spans="1:37" ht="21" customHeight="1" x14ac:dyDescent="0.3">
      <c r="A27" s="186" t="str">
        <f>+zadání!D15</f>
        <v>Kunice C</v>
      </c>
      <c r="B27" s="163"/>
      <c r="C27" s="163"/>
      <c r="D27" s="164"/>
      <c r="E27" s="50">
        <f>+P21</f>
        <v>2</v>
      </c>
      <c r="F27" s="50" t="s">
        <v>0</v>
      </c>
      <c r="G27" s="50">
        <f>+N21</f>
        <v>0</v>
      </c>
      <c r="H27" s="49">
        <f>+P23</f>
        <v>1</v>
      </c>
      <c r="I27" s="50" t="s">
        <v>0</v>
      </c>
      <c r="J27" s="51">
        <f>+N23</f>
        <v>1</v>
      </c>
      <c r="K27" s="50">
        <f>+P25</f>
        <v>2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2</v>
      </c>
      <c r="U27" s="50" t="s">
        <v>0</v>
      </c>
      <c r="V27" s="68">
        <f>+J12</f>
        <v>0</v>
      </c>
      <c r="W27" s="59">
        <f t="shared" si="4"/>
        <v>8</v>
      </c>
      <c r="X27" s="50" t="s">
        <v>0</v>
      </c>
      <c r="Y27" s="51">
        <f t="shared" si="3"/>
        <v>2</v>
      </c>
      <c r="Z27" s="165">
        <f t="shared" ref="Z27" si="11">IF(W27+Y27=0,"",W27+SUM(AF27:AK27))</f>
        <v>11</v>
      </c>
      <c r="AA27" s="166"/>
      <c r="AB27" s="187">
        <f t="shared" ref="AB27" si="12">+IF(E28&gt;G28,1,0)+IF(H28&gt;J28,1,0)+IF(K28&gt;M28,1,0)+IF(N28&gt;P28,1,0)+IF(Q28&gt;S28,1,0)+IF(T28&gt;V28,1,0)</f>
        <v>3</v>
      </c>
      <c r="AC27" s="188" t="str">
        <f t="shared" ref="AC27" si="13">IFERROR(CONCATENATE(RANK(AE27,$AE$21:$AE$31),"."),"")</f>
        <v>3.</v>
      </c>
      <c r="AE27">
        <f>+Z27*1000000000+AB27*1000000+IFERROR(W27/Y27,10)*1000+IFERROR(W28/Y28,10)</f>
        <v>11003004001.09091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1</v>
      </c>
    </row>
    <row r="28" spans="1:37" ht="21" customHeight="1" x14ac:dyDescent="0.3">
      <c r="A28" s="162"/>
      <c r="B28" s="163"/>
      <c r="C28" s="163"/>
      <c r="D28" s="164"/>
      <c r="E28" s="45">
        <f>+P22</f>
        <v>53</v>
      </c>
      <c r="F28" s="45" t="s">
        <v>0</v>
      </c>
      <c r="G28" s="45">
        <f>+N22</f>
        <v>46</v>
      </c>
      <c r="H28" s="46">
        <f>+P24</f>
        <v>42</v>
      </c>
      <c r="I28" s="45" t="s">
        <v>0</v>
      </c>
      <c r="J28" s="47">
        <f>+N24</f>
        <v>49</v>
      </c>
      <c r="K28" s="45">
        <f>+P26</f>
        <v>50</v>
      </c>
      <c r="L28" s="45" t="s">
        <v>0</v>
      </c>
      <c r="M28" s="45">
        <f>+N26</f>
        <v>38</v>
      </c>
      <c r="N28" s="42"/>
      <c r="O28" s="43"/>
      <c r="P28" s="44"/>
      <c r="Q28" s="45">
        <f>+L7</f>
        <v>45</v>
      </c>
      <c r="R28" s="45" t="s">
        <v>0</v>
      </c>
      <c r="S28" s="45">
        <f>+M7</f>
        <v>49</v>
      </c>
      <c r="T28" s="46">
        <f>+M12</f>
        <v>50</v>
      </c>
      <c r="U28" s="45" t="s">
        <v>0</v>
      </c>
      <c r="V28" s="48">
        <f>+L12</f>
        <v>38</v>
      </c>
      <c r="W28" s="53">
        <f t="shared" si="4"/>
        <v>240</v>
      </c>
      <c r="X28" s="54" t="s">
        <v>0</v>
      </c>
      <c r="Y28" s="55">
        <f t="shared" si="3"/>
        <v>220</v>
      </c>
      <c r="Z28" s="167"/>
      <c r="AA28" s="168"/>
      <c r="AB28" s="170"/>
      <c r="AC28" s="172"/>
    </row>
    <row r="29" spans="1:37" ht="21" customHeight="1" x14ac:dyDescent="0.3">
      <c r="A29" s="159" t="str">
        <f>+zadání!D16</f>
        <v>Vršovice C</v>
      </c>
      <c r="B29" s="160"/>
      <c r="C29" s="160"/>
      <c r="D29" s="161"/>
      <c r="E29" s="36">
        <f>+S21</f>
        <v>2</v>
      </c>
      <c r="F29" s="36" t="s">
        <v>0</v>
      </c>
      <c r="G29" s="36">
        <f>+Q21</f>
        <v>0</v>
      </c>
      <c r="H29" s="64">
        <f>+S23</f>
        <v>1</v>
      </c>
      <c r="I29" s="36" t="s">
        <v>0</v>
      </c>
      <c r="J29" s="65">
        <f>+Q23</f>
        <v>1</v>
      </c>
      <c r="K29" s="36">
        <f>+S25</f>
        <v>2</v>
      </c>
      <c r="L29" s="36" t="s">
        <v>0</v>
      </c>
      <c r="M29" s="36">
        <f>+Q25</f>
        <v>0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4"/>
        <v>7</v>
      </c>
      <c r="X29" s="36" t="s">
        <v>0</v>
      </c>
      <c r="Y29" s="65">
        <f t="shared" si="3"/>
        <v>3</v>
      </c>
      <c r="Z29" s="165">
        <f t="shared" ref="Z29" si="14">IF(W29+Y29=0,"",W29+SUM(AF29:AK29))</f>
        <v>11</v>
      </c>
      <c r="AA29" s="166"/>
      <c r="AB29" s="169">
        <f t="shared" ref="AB29" si="15">+IF(E30&gt;G30,1,0)+IF(H30&gt;J30,1,0)+IF(K30&gt;M30,1,0)+IF(N30&gt;P30,1,0)+IF(Q30&gt;S30,1,0)+IF(T30&gt;V30,1,0)</f>
        <v>4</v>
      </c>
      <c r="AC29" s="171" t="str">
        <f t="shared" ref="AC29" si="16">IFERROR(CONCATENATE(RANK(AE29,$AE$21:$AE$31),"."),"")</f>
        <v>2.</v>
      </c>
      <c r="AE29">
        <f>+Z29*1000000000+AB29*1000000+IFERROR(W29/Y29,10)*1000+IFERROR(W30/Y30,10)</f>
        <v>11004002334.517414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">
      <c r="A30" s="162"/>
      <c r="B30" s="163"/>
      <c r="C30" s="163"/>
      <c r="D30" s="164"/>
      <c r="E30" s="45">
        <f>+S22</f>
        <v>50</v>
      </c>
      <c r="F30" s="45" t="s">
        <v>0</v>
      </c>
      <c r="G30" s="45">
        <f>+Q22</f>
        <v>20</v>
      </c>
      <c r="H30" s="46">
        <f>+S24</f>
        <v>42</v>
      </c>
      <c r="I30" s="45" t="s">
        <v>0</v>
      </c>
      <c r="J30" s="47">
        <f>+Q24</f>
        <v>50</v>
      </c>
      <c r="K30" s="45">
        <f>+S26</f>
        <v>50</v>
      </c>
      <c r="L30" s="45" t="s">
        <v>0</v>
      </c>
      <c r="M30" s="45">
        <f>+Q26</f>
        <v>42</v>
      </c>
      <c r="N30" s="46">
        <f>+S28</f>
        <v>49</v>
      </c>
      <c r="O30" s="45" t="s">
        <v>0</v>
      </c>
      <c r="P30" s="47">
        <f>+Q28</f>
        <v>45</v>
      </c>
      <c r="Q30" s="42"/>
      <c r="R30" s="43"/>
      <c r="S30" s="44"/>
      <c r="T30" s="46">
        <f>+M16</f>
        <v>47</v>
      </c>
      <c r="U30" s="45" t="s">
        <v>0</v>
      </c>
      <c r="V30" s="48">
        <f>+L16</f>
        <v>44</v>
      </c>
      <c r="W30" s="53">
        <f t="shared" si="4"/>
        <v>238</v>
      </c>
      <c r="X30" s="54" t="s">
        <v>0</v>
      </c>
      <c r="Y30" s="55">
        <f t="shared" si="3"/>
        <v>201</v>
      </c>
      <c r="Z30" s="167"/>
      <c r="AA30" s="168"/>
      <c r="AB30" s="170"/>
      <c r="AC30" s="172"/>
    </row>
    <row r="31" spans="1:37" ht="21" customHeight="1" x14ac:dyDescent="0.3">
      <c r="A31" s="159" t="str">
        <f>+zadání!D17</f>
        <v>Kometa G</v>
      </c>
      <c r="B31" s="160"/>
      <c r="C31" s="160"/>
      <c r="D31" s="161"/>
      <c r="E31" s="50">
        <f>+V21</f>
        <v>2</v>
      </c>
      <c r="F31" s="50" t="s">
        <v>0</v>
      </c>
      <c r="G31" s="50">
        <f>+T21</f>
        <v>0</v>
      </c>
      <c r="H31" s="49">
        <f>+V23</f>
        <v>0</v>
      </c>
      <c r="I31" s="50" t="s">
        <v>0</v>
      </c>
      <c r="J31" s="51">
        <f>+T23</f>
        <v>2</v>
      </c>
      <c r="K31" s="50">
        <f>+V25</f>
        <v>0</v>
      </c>
      <c r="L31" s="50" t="s">
        <v>0</v>
      </c>
      <c r="M31" s="50">
        <f>+T25</f>
        <v>2</v>
      </c>
      <c r="N31" s="49">
        <f>+V27</f>
        <v>0</v>
      </c>
      <c r="O31" s="50" t="s">
        <v>0</v>
      </c>
      <c r="P31" s="51">
        <f>+T27</f>
        <v>2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4"/>
        <v>3</v>
      </c>
      <c r="X31" s="50" t="s">
        <v>0</v>
      </c>
      <c r="Y31" s="51">
        <f t="shared" si="3"/>
        <v>7</v>
      </c>
      <c r="Z31" s="165">
        <f t="shared" ref="Z31" si="17">IF(W31+Y31=0,"",W31+SUM(AF31:AK31))</f>
        <v>4</v>
      </c>
      <c r="AA31" s="166"/>
      <c r="AB31" s="169">
        <f t="shared" ref="AB31" si="18">+IF(E32&gt;G32,1,0)+IF(H32&gt;J32,1,0)+IF(K32&gt;M32,1,0)+IF(N32&gt;P32,1,0)+IF(Q32&gt;S32,1,0)+IF(T32&gt;V32,1,0)</f>
        <v>1</v>
      </c>
      <c r="AC31" s="171" t="str">
        <f t="shared" ref="AC31" si="19">IFERROR(CONCATENATE(RANK(AE31,$AE$21:$AE$31),"."),"")</f>
        <v>5.</v>
      </c>
      <c r="AE31">
        <f>+Z31*1000000000+AB31*1000000+IFERROR(W31/Y31,10)*1000+IFERROR(W32/Y32,10)</f>
        <v>4001000429.4013042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173"/>
      <c r="B32" s="174"/>
      <c r="C32" s="174"/>
      <c r="D32" s="175"/>
      <c r="E32" s="19">
        <f>+V22</f>
        <v>50</v>
      </c>
      <c r="F32" s="19" t="s">
        <v>0</v>
      </c>
      <c r="G32" s="19">
        <f>+T22</f>
        <v>44</v>
      </c>
      <c r="H32" s="21">
        <f>+V24</f>
        <v>39</v>
      </c>
      <c r="I32" s="19" t="s">
        <v>0</v>
      </c>
      <c r="J32" s="20">
        <f>+T24</f>
        <v>50</v>
      </c>
      <c r="K32" s="19">
        <f>+V26</f>
        <v>29</v>
      </c>
      <c r="L32" s="19" t="s">
        <v>0</v>
      </c>
      <c r="M32" s="19">
        <f>+T26</f>
        <v>50</v>
      </c>
      <c r="N32" s="21">
        <f>+V28</f>
        <v>38</v>
      </c>
      <c r="O32" s="19" t="s">
        <v>0</v>
      </c>
      <c r="P32" s="20">
        <f>+T28</f>
        <v>50</v>
      </c>
      <c r="Q32" s="19">
        <f>+V30</f>
        <v>44</v>
      </c>
      <c r="R32" s="19" t="s">
        <v>0</v>
      </c>
      <c r="S32" s="19">
        <f>+T30</f>
        <v>47</v>
      </c>
      <c r="T32" s="33"/>
      <c r="U32" s="32"/>
      <c r="V32" s="34"/>
      <c r="W32" s="61">
        <f t="shared" si="4"/>
        <v>200</v>
      </c>
      <c r="X32" s="62" t="s">
        <v>0</v>
      </c>
      <c r="Y32" s="63">
        <f t="shared" si="3"/>
        <v>241</v>
      </c>
      <c r="Z32" s="176"/>
      <c r="AA32" s="177"/>
      <c r="AB32" s="178"/>
      <c r="AC32" s="17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AF180"/>
  <sheetViews>
    <sheetView topLeftCell="A85" workbookViewId="0">
      <selection activeCell="AK100" sqref="AK100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7" t="s">
        <v>38</v>
      </c>
      <c r="B1" s="103" t="str">
        <f>VLOOKUP(Q8,'tab 7. liga'!$A$2:$I$16,2,0)</f>
        <v>Lvi B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7. liga'!$A$2:$I$16,6,0)</f>
        <v>Kunice C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Lvi B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Kunice C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Lvi B</v>
      </c>
      <c r="D7" s="249"/>
      <c r="E7" s="249"/>
      <c r="F7" s="249"/>
      <c r="G7" s="250"/>
      <c r="H7" s="249" t="str">
        <f>+B2</f>
        <v>Kunice C</v>
      </c>
      <c r="I7" s="249"/>
      <c r="J7" s="249"/>
      <c r="K7" s="249"/>
      <c r="L7" s="249"/>
    </row>
    <row r="8" spans="1:32" s="91" customFormat="1" ht="18" customHeight="1" x14ac:dyDescent="0.3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Lvi B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7. liga'!$A$18</f>
        <v>7.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Kunice C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7. liga'!$A$2:$I$16,2,0)</f>
        <v>Mikulova D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7. liga'!$A$2:$I$16,6,0)</f>
        <v>Španielka B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Mikulova D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Španielka B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Mikulova D</v>
      </c>
      <c r="D19" s="249"/>
      <c r="E19" s="249"/>
      <c r="F19" s="249"/>
      <c r="G19" s="250"/>
      <c r="H19" s="249" t="str">
        <f>+B14</f>
        <v>Španielka B</v>
      </c>
      <c r="I19" s="249"/>
      <c r="J19" s="249"/>
      <c r="K19" s="249"/>
      <c r="L19" s="249"/>
    </row>
    <row r="20" spans="1:32" s="91" customFormat="1" ht="18" customHeight="1" x14ac:dyDescent="0.3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Mikulova D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7. liga'!$A$18</f>
        <v>7.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Španielka B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7" t="s">
        <v>38</v>
      </c>
      <c r="B25" s="103" t="str">
        <f>VLOOKUP(Q32,'tab 7. liga'!$A$2:$I$16,2,0)</f>
        <v>Mikulova D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7. liga'!$A$2:$I$16,6,0)</f>
        <v>Kometa G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7" t="s">
        <v>37</v>
      </c>
      <c r="B28" s="99" t="str">
        <f>+B25</f>
        <v>Mikulova D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Kometa G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Mikulova D</v>
      </c>
      <c r="D31" s="249"/>
      <c r="E31" s="249"/>
      <c r="F31" s="249"/>
      <c r="G31" s="250"/>
      <c r="H31" s="249" t="str">
        <f>+B26</f>
        <v>Kometa G</v>
      </c>
      <c r="I31" s="249"/>
      <c r="J31" s="249"/>
      <c r="K31" s="249"/>
      <c r="L31" s="249"/>
    </row>
    <row r="32" spans="1:32" s="91" customFormat="1" ht="18" customHeight="1" x14ac:dyDescent="0.3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Mikulova D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7. liga'!$A$18</f>
        <v>7.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Kometa G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7" t="s">
        <v>38</v>
      </c>
      <c r="B37" s="103" t="str">
        <f>VLOOKUP(Q44,'tab 7. liga'!$A$2:$I$16,2,0)</f>
        <v>Španielka B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7. liga'!$A$2:$I$16,6,0)</f>
        <v>Vršovice C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7" t="s">
        <v>37</v>
      </c>
      <c r="B40" s="99" t="str">
        <f>+B37</f>
        <v>Španielka B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Vršovice C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Španielka B</v>
      </c>
      <c r="D43" s="249"/>
      <c r="E43" s="249"/>
      <c r="F43" s="249"/>
      <c r="G43" s="250"/>
      <c r="H43" s="249" t="str">
        <f>+B38</f>
        <v>Vršovice C</v>
      </c>
      <c r="I43" s="249"/>
      <c r="J43" s="249"/>
      <c r="K43" s="249"/>
      <c r="L43" s="249"/>
    </row>
    <row r="44" spans="1:32" s="91" customFormat="1" ht="18" customHeight="1" x14ac:dyDescent="0.3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Španielka B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7. liga'!$A$18</f>
        <v>7.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Vršovice C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7" t="s">
        <v>38</v>
      </c>
      <c r="B49" s="103" t="str">
        <f>VLOOKUP(Q56,'tab 7. liga'!$A$2:$I$16,2,0)</f>
        <v>Lvi B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7. liga'!$A$2:$I$16,6,0)</f>
        <v>Kometa G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7" t="s">
        <v>37</v>
      </c>
      <c r="B52" s="99" t="str">
        <f>+B49</f>
        <v>Lvi B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Kometa G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Lvi B</v>
      </c>
      <c r="D55" s="249"/>
      <c r="E55" s="249"/>
      <c r="F55" s="249"/>
      <c r="G55" s="250"/>
      <c r="H55" s="249" t="str">
        <f>+B50</f>
        <v>Kometa G</v>
      </c>
      <c r="I55" s="249"/>
      <c r="J55" s="249"/>
      <c r="K55" s="249"/>
      <c r="L55" s="249"/>
    </row>
    <row r="56" spans="1:32" s="91" customFormat="1" ht="18" customHeight="1" x14ac:dyDescent="0.3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Lvi B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7. liga'!$A$18</f>
        <v>7.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Kometa G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7" t="s">
        <v>38</v>
      </c>
      <c r="B61" s="103" t="str">
        <f>VLOOKUP(Q68,'tab 7. liga'!$A$2:$I$16,2,0)</f>
        <v>Kunice C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7. liga'!$A$2:$I$16,6,0)</f>
        <v>Vršovice C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7" t="s">
        <v>37</v>
      </c>
      <c r="B64" s="99" t="str">
        <f>+B61</f>
        <v>Kunice C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Vršovice C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Kunice C</v>
      </c>
      <c r="D67" s="249"/>
      <c r="E67" s="249"/>
      <c r="F67" s="249"/>
      <c r="G67" s="250"/>
      <c r="H67" s="249" t="str">
        <f>+B62</f>
        <v>Vršovice C</v>
      </c>
      <c r="I67" s="249"/>
      <c r="J67" s="249"/>
      <c r="K67" s="249"/>
      <c r="L67" s="249"/>
    </row>
    <row r="68" spans="1:32" s="91" customFormat="1" ht="18" customHeight="1" x14ac:dyDescent="0.3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Kunice C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7. liga'!$A$18</f>
        <v>7.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Vršovice C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7" t="s">
        <v>38</v>
      </c>
      <c r="B73" s="103" t="str">
        <f>VLOOKUP(Q80,'tab 7. liga'!$A$2:$I$16,2,0)</f>
        <v>Španielka B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7. liga'!$A$2:$I$16,6,0)</f>
        <v>Lvi B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7" t="s">
        <v>37</v>
      </c>
      <c r="B76" s="99" t="str">
        <f>+B73</f>
        <v>Španielka B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Lvi B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Španielka B</v>
      </c>
      <c r="D79" s="249"/>
      <c r="E79" s="249"/>
      <c r="F79" s="249"/>
      <c r="G79" s="250"/>
      <c r="H79" s="249" t="str">
        <f>+B74</f>
        <v>Lvi B</v>
      </c>
      <c r="I79" s="249"/>
      <c r="J79" s="249"/>
      <c r="K79" s="249"/>
      <c r="L79" s="249"/>
    </row>
    <row r="80" spans="1:32" s="91" customFormat="1" ht="18" customHeight="1" x14ac:dyDescent="0.3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Španielka B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7. liga'!$A$18</f>
        <v>7.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Lvi B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7" t="s">
        <v>38</v>
      </c>
      <c r="B85" s="103" t="str">
        <f>VLOOKUP(Q92,'tab 7. liga'!$A$2:$I$16,2,0)</f>
        <v>Mikulova D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7. liga'!$A$2:$I$16,6,0)</f>
        <v>Kunice C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7" t="s">
        <v>37</v>
      </c>
      <c r="B88" s="99" t="str">
        <f>+B85</f>
        <v>Mikulova D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Kunice C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Mikulova D</v>
      </c>
      <c r="D91" s="249"/>
      <c r="E91" s="249"/>
      <c r="F91" s="249"/>
      <c r="G91" s="250"/>
      <c r="H91" s="249" t="str">
        <f>+B86</f>
        <v>Kunice C</v>
      </c>
      <c r="I91" s="249"/>
      <c r="J91" s="249"/>
      <c r="K91" s="249"/>
      <c r="L91" s="249"/>
    </row>
    <row r="92" spans="1:32" s="91" customFormat="1" ht="18" customHeight="1" x14ac:dyDescent="0.3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Mikulova D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7. liga'!$A$18</f>
        <v>7.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Kunice C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7" t="s">
        <v>38</v>
      </c>
      <c r="B97" s="103" t="str">
        <f>VLOOKUP(Q104,'tab 7. liga'!$A$2:$I$16,2,0)</f>
        <v>Španielka B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7. liga'!$A$2:$I$16,6,0)</f>
        <v>Kometa G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7" t="s">
        <v>37</v>
      </c>
      <c r="B100" s="99" t="str">
        <f>+B97</f>
        <v>Španielka B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Kometa G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Španielka B</v>
      </c>
      <c r="D103" s="249"/>
      <c r="E103" s="249"/>
      <c r="F103" s="249"/>
      <c r="G103" s="250"/>
      <c r="H103" s="249" t="str">
        <f>+B98</f>
        <v>Kometa G</v>
      </c>
      <c r="I103" s="249"/>
      <c r="J103" s="249"/>
      <c r="K103" s="249"/>
      <c r="L103" s="249"/>
    </row>
    <row r="104" spans="1:32" s="91" customFormat="1" ht="18" customHeight="1" x14ac:dyDescent="0.3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Španielka B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7. liga'!$A$18</f>
        <v>7.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Kometa G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7" t="s">
        <v>38</v>
      </c>
      <c r="B109" s="103" t="str">
        <f>VLOOKUP(Q116,'tab 7. liga'!$A$2:$I$16,2,0)</f>
        <v>Vršovice C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7. liga'!$A$2:$I$16,6,0)</f>
        <v>Mikulova D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7" t="s">
        <v>37</v>
      </c>
      <c r="B112" s="99" t="str">
        <f>+B109</f>
        <v>Vršovice C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Mikulova D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Vršovice C</v>
      </c>
      <c r="D115" s="249"/>
      <c r="E115" s="249"/>
      <c r="F115" s="249"/>
      <c r="G115" s="250"/>
      <c r="H115" s="249" t="str">
        <f>+B110</f>
        <v>Mikulova D</v>
      </c>
      <c r="I115" s="249"/>
      <c r="J115" s="249"/>
      <c r="K115" s="249"/>
      <c r="L115" s="249"/>
    </row>
    <row r="116" spans="1:32" s="91" customFormat="1" ht="18" customHeight="1" x14ac:dyDescent="0.3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Vršovice C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7. liga'!$A$18</f>
        <v>7.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Mikulova D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7" t="s">
        <v>38</v>
      </c>
      <c r="B121" s="103" t="str">
        <f>VLOOKUP(Q128,'tab 7. liga'!$A$2:$I$16,2,0)</f>
        <v>Kometa G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7. liga'!$A$2:$I$16,6,0)</f>
        <v>Kunice C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7" t="s">
        <v>37</v>
      </c>
      <c r="B124" s="99" t="str">
        <f>+B121</f>
        <v>Kometa G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Kunice C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Kometa G</v>
      </c>
      <c r="D127" s="249"/>
      <c r="E127" s="249"/>
      <c r="F127" s="249"/>
      <c r="G127" s="250"/>
      <c r="H127" s="249" t="str">
        <f>+B122</f>
        <v>Kunice C</v>
      </c>
      <c r="I127" s="249"/>
      <c r="J127" s="249"/>
      <c r="K127" s="249"/>
      <c r="L127" s="249"/>
    </row>
    <row r="128" spans="1:32" s="91" customFormat="1" ht="18" customHeight="1" x14ac:dyDescent="0.3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Kometa G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7. liga'!$A$18</f>
        <v>7.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Kunice C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7" t="s">
        <v>38</v>
      </c>
      <c r="B133" s="103" t="str">
        <f>VLOOKUP(Q140,'tab 7. liga'!$A$2:$I$16,2,0)</f>
        <v>Vršovice C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7. liga'!$A$2:$I$16,6,0)</f>
        <v>Lvi B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7" t="s">
        <v>37</v>
      </c>
      <c r="B136" s="99" t="str">
        <f>+B133</f>
        <v>Vršovice C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Lvi B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Vršovice C</v>
      </c>
      <c r="D139" s="249"/>
      <c r="E139" s="249"/>
      <c r="F139" s="249"/>
      <c r="G139" s="250"/>
      <c r="H139" s="249" t="str">
        <f>+B134</f>
        <v>Lvi B</v>
      </c>
      <c r="I139" s="249"/>
      <c r="J139" s="249"/>
      <c r="K139" s="249"/>
      <c r="L139" s="249"/>
    </row>
    <row r="140" spans="1:32" s="91" customFormat="1" ht="18" customHeight="1" x14ac:dyDescent="0.3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Vršovice C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7. liga'!$A$18</f>
        <v>7.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Lvi B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7" t="s">
        <v>38</v>
      </c>
      <c r="B145" s="103" t="str">
        <f>VLOOKUP(Q152,'tab 7. liga'!$A$2:$I$16,2,0)</f>
        <v>Kunice C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7. liga'!$A$2:$I$16,6,0)</f>
        <v>Španielka B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7" t="s">
        <v>37</v>
      </c>
      <c r="B148" s="99" t="str">
        <f>+B145</f>
        <v>Kunice C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Španielka B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Kunice C</v>
      </c>
      <c r="D151" s="249"/>
      <c r="E151" s="249"/>
      <c r="F151" s="249"/>
      <c r="G151" s="250"/>
      <c r="H151" s="249" t="str">
        <f>+B146</f>
        <v>Španielka B</v>
      </c>
      <c r="I151" s="249"/>
      <c r="J151" s="249"/>
      <c r="K151" s="249"/>
      <c r="L151" s="249"/>
    </row>
    <row r="152" spans="1:32" s="91" customFormat="1" ht="18" customHeight="1" x14ac:dyDescent="0.3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Kunice C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7. liga'!$A$18</f>
        <v>7.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Španielka B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7" t="s">
        <v>38</v>
      </c>
      <c r="B157" s="103" t="str">
        <f>VLOOKUP(Q164,'tab 7. liga'!$A$2:$I$16,2,0)</f>
        <v>Lvi B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7. liga'!$A$2:$I$16,6,0)</f>
        <v>Mikulova D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7" t="s">
        <v>37</v>
      </c>
      <c r="B160" s="99" t="str">
        <f>+B157</f>
        <v>Lvi B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Mikulova D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Lvi B</v>
      </c>
      <c r="D163" s="249"/>
      <c r="E163" s="249"/>
      <c r="F163" s="249"/>
      <c r="G163" s="250"/>
      <c r="H163" s="249" t="str">
        <f>+B158</f>
        <v>Mikulova D</v>
      </c>
      <c r="I163" s="249"/>
      <c r="J163" s="249"/>
      <c r="K163" s="249"/>
      <c r="L163" s="249"/>
    </row>
    <row r="164" spans="1:32" s="91" customFormat="1" ht="18" customHeight="1" x14ac:dyDescent="0.3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Lvi B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7. liga'!$A$18</f>
        <v>7.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Mikulova D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7" t="s">
        <v>38</v>
      </c>
      <c r="B169" s="103" t="str">
        <f>VLOOKUP(Q176,'tab 7. liga'!$A$2:$I$16,2,0)</f>
        <v>Kometa G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7. liga'!$A$2:$I$16,6,0)</f>
        <v>Vršovice C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7" t="s">
        <v>37</v>
      </c>
      <c r="B172" s="99" t="str">
        <f>+B169</f>
        <v>Kometa G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Vršovice C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Kometa G</v>
      </c>
      <c r="D175" s="249"/>
      <c r="E175" s="249"/>
      <c r="F175" s="249"/>
      <c r="G175" s="250"/>
      <c r="H175" s="249" t="str">
        <f>+B170</f>
        <v>Vršovice C</v>
      </c>
      <c r="I175" s="249"/>
      <c r="J175" s="249"/>
      <c r="K175" s="249"/>
      <c r="L175" s="249"/>
    </row>
    <row r="176" spans="1:32" s="91" customFormat="1" ht="18" customHeight="1" x14ac:dyDescent="0.3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Kometa G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7. liga'!$A$18</f>
        <v>7.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Vršovice C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AK47"/>
  <sheetViews>
    <sheetView topLeftCell="A13" zoomScale="90" zoomScaleNormal="90" workbookViewId="0">
      <selection activeCell="AC6" sqref="AC6:AD6"/>
    </sheetView>
  </sheetViews>
  <sheetFormatPr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">
      <c r="A2" s="22">
        <v>1</v>
      </c>
      <c r="B2" s="240" t="str">
        <f>+A23</f>
        <v>Orion D</v>
      </c>
      <c r="C2" s="241"/>
      <c r="D2" s="241"/>
      <c r="E2" s="241"/>
      <c r="F2" s="240" t="str">
        <f>+A27</f>
        <v>Meteor D</v>
      </c>
      <c r="G2" s="241"/>
      <c r="H2" s="241"/>
      <c r="I2" s="241"/>
      <c r="J2" s="69">
        <f>+IF(N2&gt;O2,1,0)+IF(P2&gt;Q2,1,0)</f>
        <v>2</v>
      </c>
      <c r="K2" s="70">
        <f>+IF(N2&lt;O2,1,0)+IF(P2&lt;Q2,1,0)</f>
        <v>0</v>
      </c>
      <c r="L2" s="71">
        <f>+N2+P2</f>
        <v>50</v>
      </c>
      <c r="M2" s="72">
        <f>+O2+Q2</f>
        <v>27</v>
      </c>
      <c r="N2" s="73">
        <v>25</v>
      </c>
      <c r="O2" s="74">
        <v>12</v>
      </c>
      <c r="P2" s="73">
        <v>25</v>
      </c>
      <c r="Q2" s="74">
        <v>15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">
      <c r="A3" s="82">
        <v>2</v>
      </c>
      <c r="B3" s="236" t="str">
        <f>+A21</f>
        <v>Počernice C</v>
      </c>
      <c r="C3" s="237"/>
      <c r="D3" s="237"/>
      <c r="E3" s="237"/>
      <c r="F3" s="236" t="str">
        <f>+A25</f>
        <v>Střešovice D</v>
      </c>
      <c r="G3" s="237"/>
      <c r="H3" s="237"/>
      <c r="I3" s="237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L16" si="2">+N3+P3</f>
        <v>48</v>
      </c>
      <c r="M3" s="86">
        <f t="shared" ref="M3:M16" si="3">+O3+Q3</f>
        <v>45</v>
      </c>
      <c r="N3" s="87">
        <v>25</v>
      </c>
      <c r="O3" s="88">
        <v>20</v>
      </c>
      <c r="P3" s="87">
        <v>23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">
      <c r="A4" s="82">
        <v>3</v>
      </c>
      <c r="B4" s="236" t="str">
        <f>+A21</f>
        <v>Počernice C</v>
      </c>
      <c r="C4" s="237"/>
      <c r="D4" s="237"/>
      <c r="E4" s="237"/>
      <c r="F4" s="236" t="str">
        <f>+A31</f>
        <v>Dansport B</v>
      </c>
      <c r="G4" s="237"/>
      <c r="H4" s="237"/>
      <c r="I4" s="237"/>
      <c r="J4" s="83">
        <f t="shared" si="0"/>
        <v>0</v>
      </c>
      <c r="K4" s="84">
        <f t="shared" si="1"/>
        <v>2</v>
      </c>
      <c r="L4" s="85">
        <f t="shared" si="2"/>
        <v>39</v>
      </c>
      <c r="M4" s="86">
        <f t="shared" si="3"/>
        <v>50</v>
      </c>
      <c r="N4" s="87">
        <v>23</v>
      </c>
      <c r="O4" s="88">
        <v>25</v>
      </c>
      <c r="P4" s="87">
        <v>16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">
      <c r="A5" s="82">
        <v>4</v>
      </c>
      <c r="B5" s="232" t="str">
        <f>+A25</f>
        <v>Střešovice D</v>
      </c>
      <c r="C5" s="233"/>
      <c r="D5" s="233"/>
      <c r="E5" s="233"/>
      <c r="F5" s="236" t="str">
        <f>+A29</f>
        <v>Slavia B</v>
      </c>
      <c r="G5" s="237"/>
      <c r="H5" s="237"/>
      <c r="I5" s="237"/>
      <c r="J5" s="83">
        <f t="shared" si="0"/>
        <v>0</v>
      </c>
      <c r="K5" s="84">
        <f t="shared" si="1"/>
        <v>2</v>
      </c>
      <c r="L5" s="85">
        <f t="shared" si="2"/>
        <v>49</v>
      </c>
      <c r="M5" s="86">
        <f t="shared" si="3"/>
        <v>55</v>
      </c>
      <c r="N5" s="87">
        <v>21</v>
      </c>
      <c r="O5" s="88">
        <v>25</v>
      </c>
      <c r="P5" s="87">
        <v>28</v>
      </c>
      <c r="Q5" s="88">
        <v>30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">
      <c r="A6" s="82">
        <v>5</v>
      </c>
      <c r="B6" s="236" t="str">
        <f>+A23</f>
        <v>Orion D</v>
      </c>
      <c r="C6" s="237"/>
      <c r="D6" s="237"/>
      <c r="E6" s="237"/>
      <c r="F6" s="232" t="str">
        <f>+A31</f>
        <v>Dansport B</v>
      </c>
      <c r="G6" s="233"/>
      <c r="H6" s="233"/>
      <c r="I6" s="233"/>
      <c r="J6" s="83">
        <f t="shared" si="0"/>
        <v>1</v>
      </c>
      <c r="K6" s="84">
        <f t="shared" si="1"/>
        <v>1</v>
      </c>
      <c r="L6" s="85">
        <f t="shared" si="2"/>
        <v>42</v>
      </c>
      <c r="M6" s="86">
        <f t="shared" si="3"/>
        <v>46</v>
      </c>
      <c r="N6" s="87">
        <v>17</v>
      </c>
      <c r="O6" s="88">
        <v>25</v>
      </c>
      <c r="P6" s="87">
        <v>25</v>
      </c>
      <c r="Q6" s="88">
        <v>21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">
      <c r="A7" s="82">
        <v>6</v>
      </c>
      <c r="B7" s="232" t="str">
        <f>+A27</f>
        <v>Meteor D</v>
      </c>
      <c r="C7" s="233"/>
      <c r="D7" s="233"/>
      <c r="E7" s="233"/>
      <c r="F7" s="232" t="str">
        <f>+A29</f>
        <v>Slavia B</v>
      </c>
      <c r="G7" s="233"/>
      <c r="H7" s="233"/>
      <c r="I7" s="233"/>
      <c r="J7" s="83">
        <f t="shared" si="0"/>
        <v>1</v>
      </c>
      <c r="K7" s="84">
        <f t="shared" si="1"/>
        <v>1</v>
      </c>
      <c r="L7" s="85">
        <f t="shared" si="2"/>
        <v>42</v>
      </c>
      <c r="M7" s="86">
        <f t="shared" si="3"/>
        <v>36</v>
      </c>
      <c r="N7" s="87">
        <v>25</v>
      </c>
      <c r="O7" s="88">
        <v>11</v>
      </c>
      <c r="P7" s="87">
        <v>17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">
      <c r="A8" s="82">
        <v>7</v>
      </c>
      <c r="B8" s="232" t="str">
        <f>+A25</f>
        <v>Střešovice D</v>
      </c>
      <c r="C8" s="233"/>
      <c r="D8" s="233"/>
      <c r="E8" s="233"/>
      <c r="F8" s="232" t="str">
        <f>+A23</f>
        <v>Orion D</v>
      </c>
      <c r="G8" s="233"/>
      <c r="H8" s="233"/>
      <c r="I8" s="233"/>
      <c r="J8" s="83">
        <f t="shared" si="0"/>
        <v>0</v>
      </c>
      <c r="K8" s="84">
        <f t="shared" si="1"/>
        <v>2</v>
      </c>
      <c r="L8" s="85">
        <f t="shared" si="2"/>
        <v>39</v>
      </c>
      <c r="M8" s="86">
        <f t="shared" si="3"/>
        <v>50</v>
      </c>
      <c r="N8" s="87">
        <v>23</v>
      </c>
      <c r="O8" s="88">
        <v>25</v>
      </c>
      <c r="P8" s="87">
        <v>16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">
      <c r="A9" s="82">
        <v>8</v>
      </c>
      <c r="B9" s="232" t="str">
        <f>+A21</f>
        <v>Počernice C</v>
      </c>
      <c r="C9" s="233"/>
      <c r="D9" s="233"/>
      <c r="E9" s="233"/>
      <c r="F9" s="232" t="str">
        <f>+A27</f>
        <v>Meteor D</v>
      </c>
      <c r="G9" s="233"/>
      <c r="H9" s="233"/>
      <c r="I9" s="233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3"/>
        <v>41</v>
      </c>
      <c r="N9" s="87">
        <v>25</v>
      </c>
      <c r="O9" s="88">
        <v>19</v>
      </c>
      <c r="P9" s="87">
        <v>25</v>
      </c>
      <c r="Q9" s="88">
        <v>22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">
      <c r="A10" s="82">
        <v>9</v>
      </c>
      <c r="B10" s="236" t="str">
        <f>+A25</f>
        <v>Střešovice D</v>
      </c>
      <c r="C10" s="237"/>
      <c r="D10" s="237"/>
      <c r="E10" s="237"/>
      <c r="F10" s="236" t="str">
        <f>+A31</f>
        <v>Dansport B</v>
      </c>
      <c r="G10" s="237"/>
      <c r="H10" s="237"/>
      <c r="I10" s="237"/>
      <c r="J10" s="83">
        <f t="shared" si="0"/>
        <v>1</v>
      </c>
      <c r="K10" s="84">
        <f t="shared" si="1"/>
        <v>1</v>
      </c>
      <c r="L10" s="85">
        <f t="shared" si="2"/>
        <v>44</v>
      </c>
      <c r="M10" s="86">
        <f t="shared" si="3"/>
        <v>48</v>
      </c>
      <c r="N10" s="87">
        <v>25</v>
      </c>
      <c r="O10" s="88">
        <v>23</v>
      </c>
      <c r="P10" s="87">
        <v>19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">
      <c r="A11" s="82">
        <v>10</v>
      </c>
      <c r="B11" s="232" t="str">
        <f>+A29</f>
        <v>Slavia B</v>
      </c>
      <c r="C11" s="233"/>
      <c r="D11" s="233"/>
      <c r="E11" s="233"/>
      <c r="F11" s="232" t="str">
        <f>+A21</f>
        <v>Počernice C</v>
      </c>
      <c r="G11" s="233"/>
      <c r="H11" s="233"/>
      <c r="I11" s="233"/>
      <c r="J11" s="83">
        <f t="shared" si="0"/>
        <v>1</v>
      </c>
      <c r="K11" s="84">
        <f t="shared" si="1"/>
        <v>1</v>
      </c>
      <c r="L11" s="85">
        <f t="shared" si="2"/>
        <v>41</v>
      </c>
      <c r="M11" s="86">
        <f t="shared" si="3"/>
        <v>48</v>
      </c>
      <c r="N11" s="87">
        <v>16</v>
      </c>
      <c r="O11" s="88">
        <v>25</v>
      </c>
      <c r="P11" s="87">
        <v>25</v>
      </c>
      <c r="Q11" s="88">
        <v>23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">
      <c r="A12" s="82">
        <v>11</v>
      </c>
      <c r="B12" s="232" t="str">
        <f>+A31</f>
        <v>Dansport B</v>
      </c>
      <c r="C12" s="233"/>
      <c r="D12" s="233"/>
      <c r="E12" s="233"/>
      <c r="F12" s="232" t="str">
        <f>+A27</f>
        <v>Meteor D</v>
      </c>
      <c r="G12" s="233"/>
      <c r="H12" s="233"/>
      <c r="I12" s="233"/>
      <c r="J12" s="83">
        <f t="shared" si="0"/>
        <v>2</v>
      </c>
      <c r="K12" s="84">
        <f t="shared" si="1"/>
        <v>0</v>
      </c>
      <c r="L12" s="85">
        <f t="shared" si="2"/>
        <v>52</v>
      </c>
      <c r="M12" s="86">
        <f t="shared" si="3"/>
        <v>44</v>
      </c>
      <c r="N12" s="87">
        <v>27</v>
      </c>
      <c r="O12" s="88">
        <v>25</v>
      </c>
      <c r="P12" s="87">
        <v>25</v>
      </c>
      <c r="Q12" s="88">
        <v>19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">
      <c r="A13" s="82">
        <v>12</v>
      </c>
      <c r="B13" s="229" t="str">
        <f>+A29</f>
        <v>Slavia B</v>
      </c>
      <c r="C13" s="230"/>
      <c r="D13" s="230"/>
      <c r="E13" s="231"/>
      <c r="F13" s="232" t="str">
        <f>+A23</f>
        <v>Orion D</v>
      </c>
      <c r="G13" s="233"/>
      <c r="H13" s="233"/>
      <c r="I13" s="233"/>
      <c r="J13" s="83">
        <f t="shared" si="0"/>
        <v>1</v>
      </c>
      <c r="K13" s="84">
        <f t="shared" si="1"/>
        <v>1</v>
      </c>
      <c r="L13" s="85">
        <f t="shared" si="2"/>
        <v>42</v>
      </c>
      <c r="M13" s="86">
        <f t="shared" si="3"/>
        <v>48</v>
      </c>
      <c r="N13" s="87">
        <v>17</v>
      </c>
      <c r="O13" s="88">
        <v>25</v>
      </c>
      <c r="P13" s="87">
        <v>25</v>
      </c>
      <c r="Q13" s="88">
        <v>23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">
      <c r="A14" s="82">
        <v>13</v>
      </c>
      <c r="B14" s="229" t="str">
        <f>+A27</f>
        <v>Meteor D</v>
      </c>
      <c r="C14" s="230"/>
      <c r="D14" s="230"/>
      <c r="E14" s="231"/>
      <c r="F14" s="232" t="str">
        <f>+A25</f>
        <v>Střešovice D</v>
      </c>
      <c r="G14" s="233"/>
      <c r="H14" s="233"/>
      <c r="I14" s="233"/>
      <c r="J14" s="83">
        <f t="shared" si="0"/>
        <v>0</v>
      </c>
      <c r="K14" s="84">
        <f t="shared" si="1"/>
        <v>2</v>
      </c>
      <c r="L14" s="85">
        <f t="shared" si="2"/>
        <v>29</v>
      </c>
      <c r="M14" s="86">
        <f t="shared" si="3"/>
        <v>50</v>
      </c>
      <c r="N14" s="87">
        <v>13</v>
      </c>
      <c r="O14" s="88">
        <v>25</v>
      </c>
      <c r="P14" s="87">
        <v>16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">
      <c r="A15" s="82">
        <v>14</v>
      </c>
      <c r="B15" s="232" t="str">
        <f>+A23</f>
        <v>Orion D</v>
      </c>
      <c r="C15" s="233"/>
      <c r="D15" s="233"/>
      <c r="E15" s="233"/>
      <c r="F15" s="232" t="str">
        <f>+A21</f>
        <v>Počernice C</v>
      </c>
      <c r="G15" s="233"/>
      <c r="H15" s="233"/>
      <c r="I15" s="233"/>
      <c r="J15" s="83">
        <f t="shared" si="0"/>
        <v>1</v>
      </c>
      <c r="K15" s="84">
        <f t="shared" si="1"/>
        <v>1</v>
      </c>
      <c r="L15" s="85">
        <f t="shared" si="2"/>
        <v>49</v>
      </c>
      <c r="M15" s="86">
        <f t="shared" si="3"/>
        <v>47</v>
      </c>
      <c r="N15" s="87">
        <v>24</v>
      </c>
      <c r="O15" s="88">
        <v>26</v>
      </c>
      <c r="P15" s="87">
        <v>25</v>
      </c>
      <c r="Q15" s="88">
        <v>21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35">
      <c r="A16" s="75">
        <v>15</v>
      </c>
      <c r="B16" s="234" t="str">
        <f>+A31</f>
        <v>Dansport B</v>
      </c>
      <c r="C16" s="235"/>
      <c r="D16" s="235"/>
      <c r="E16" s="235"/>
      <c r="F16" s="234" t="str">
        <f>+A29</f>
        <v>Slavia B</v>
      </c>
      <c r="G16" s="235"/>
      <c r="H16" s="235"/>
      <c r="I16" s="235"/>
      <c r="J16" s="76">
        <f t="shared" si="0"/>
        <v>2</v>
      </c>
      <c r="K16" s="77">
        <f t="shared" si="1"/>
        <v>0</v>
      </c>
      <c r="L16" s="78">
        <f t="shared" si="2"/>
        <v>52</v>
      </c>
      <c r="M16" s="79">
        <f t="shared" si="3"/>
        <v>45</v>
      </c>
      <c r="N16" s="80">
        <v>27</v>
      </c>
      <c r="O16" s="81">
        <v>25</v>
      </c>
      <c r="P16" s="80">
        <v>25</v>
      </c>
      <c r="Q16" s="81">
        <v>20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220" t="str">
        <f>+'Rozpis '!N2</f>
        <v>8. LIGA</v>
      </c>
      <c r="B18" s="221"/>
      <c r="C18" s="221"/>
      <c r="D18" s="222"/>
      <c r="E18" s="199" t="str">
        <f>+A21</f>
        <v>Počernice C</v>
      </c>
      <c r="F18" s="190"/>
      <c r="G18" s="200"/>
      <c r="H18" s="190" t="str">
        <f>+A23</f>
        <v>Orion D</v>
      </c>
      <c r="I18" s="190"/>
      <c r="J18" s="190"/>
      <c r="K18" s="199" t="str">
        <f>+A25</f>
        <v>Střešovice D</v>
      </c>
      <c r="L18" s="190"/>
      <c r="M18" s="200"/>
      <c r="N18" s="190" t="str">
        <f>+A27</f>
        <v>Meteor D</v>
      </c>
      <c r="O18" s="190"/>
      <c r="P18" s="190"/>
      <c r="Q18" s="199" t="str">
        <f>+A29</f>
        <v>Slavia B</v>
      </c>
      <c r="R18" s="190"/>
      <c r="S18" s="200"/>
      <c r="T18" s="190" t="str">
        <f>+A31</f>
        <v>Dansport B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2" customHeight="1" x14ac:dyDescent="0.3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2" customHeight="1" thickBot="1" x14ac:dyDescent="0.35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">
      <c r="A21" s="189" t="str">
        <f>zadání!B3</f>
        <v>Počernice C</v>
      </c>
      <c r="B21" s="190"/>
      <c r="C21" s="190"/>
      <c r="D21" s="191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1</v>
      </c>
      <c r="L21" s="23" t="s">
        <v>0</v>
      </c>
      <c r="M21" s="23">
        <f>+K3</f>
        <v>1</v>
      </c>
      <c r="N21" s="25">
        <f>+J9</f>
        <v>2</v>
      </c>
      <c r="O21" s="23" t="s">
        <v>0</v>
      </c>
      <c r="P21" s="24">
        <f>+K9</f>
        <v>0</v>
      </c>
      <c r="Q21" s="23">
        <f>+K11</f>
        <v>1</v>
      </c>
      <c r="R21" s="23" t="s">
        <v>0</v>
      </c>
      <c r="S21" s="23">
        <f>+J11</f>
        <v>1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5</v>
      </c>
      <c r="X21" s="23" t="s">
        <v>0</v>
      </c>
      <c r="Y21" s="24">
        <f t="shared" ref="Y21:Y32" si="4">+G21+J21+M21+P21+S21+V21</f>
        <v>5</v>
      </c>
      <c r="Z21" s="195">
        <f>IF(W21+Y21=0,"",W21+SUM(AF21:AK21))</f>
        <v>8</v>
      </c>
      <c r="AA21" s="196"/>
      <c r="AB21" s="197">
        <f>+IF(E22&gt;G22,1,0)+IF(H22&gt;J22,1,0)+IF(K22&gt;M22,1,0)+IF(N22&gt;P22,1,0)+IF(Q22&gt;S22,1,0)+IF(T22&gt;V22,1,0)</f>
        <v>3</v>
      </c>
      <c r="AC21" s="198" t="str">
        <f>IFERROR(CONCATENATE(RANK(AE21,$AE$21:$AE$31),"."),"")</f>
        <v>3.</v>
      </c>
      <c r="AE21">
        <f>+Z21*1000000000+AB21*1000000+IFERROR(W21/Y21,10)*1000+IFERROR(W22/Y22,10)</f>
        <v>8003001001.0265484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0</v>
      </c>
    </row>
    <row r="22" spans="1:37" ht="21" customHeight="1" x14ac:dyDescent="0.3">
      <c r="A22" s="192"/>
      <c r="B22" s="193"/>
      <c r="C22" s="193"/>
      <c r="D22" s="194"/>
      <c r="E22" s="35"/>
      <c r="F22" s="35"/>
      <c r="G22" s="35"/>
      <c r="H22" s="26">
        <f>+M15</f>
        <v>47</v>
      </c>
      <c r="I22" s="18" t="s">
        <v>0</v>
      </c>
      <c r="J22" s="27">
        <f>+L15</f>
        <v>49</v>
      </c>
      <c r="K22" s="18">
        <f>+L3</f>
        <v>48</v>
      </c>
      <c r="L22" s="18" t="s">
        <v>0</v>
      </c>
      <c r="M22" s="18">
        <f>+M3</f>
        <v>45</v>
      </c>
      <c r="N22" s="26">
        <f>+L9</f>
        <v>50</v>
      </c>
      <c r="O22" s="18" t="s">
        <v>0</v>
      </c>
      <c r="P22" s="27">
        <f>+M9</f>
        <v>41</v>
      </c>
      <c r="Q22" s="18">
        <f>+M11</f>
        <v>48</v>
      </c>
      <c r="R22" s="18" t="s">
        <v>0</v>
      </c>
      <c r="S22" s="18">
        <f>+L11</f>
        <v>41</v>
      </c>
      <c r="T22" s="26">
        <f>+L4</f>
        <v>39</v>
      </c>
      <c r="U22" s="18" t="s">
        <v>0</v>
      </c>
      <c r="V22" s="30">
        <f>+M4</f>
        <v>50</v>
      </c>
      <c r="W22" s="56">
        <f t="shared" ref="W22:W32" si="5">+E22+H22+K22+N22+Q22+T22</f>
        <v>232</v>
      </c>
      <c r="X22" s="57" t="s">
        <v>0</v>
      </c>
      <c r="Y22" s="58">
        <f t="shared" si="4"/>
        <v>226</v>
      </c>
      <c r="Z22" s="167"/>
      <c r="AA22" s="168"/>
      <c r="AB22" s="169"/>
      <c r="AC22" s="171"/>
    </row>
    <row r="23" spans="1:37" ht="21" customHeight="1" x14ac:dyDescent="0.3">
      <c r="A23" s="186" t="str">
        <f>zadání!B4</f>
        <v>Orion D</v>
      </c>
      <c r="B23" s="163"/>
      <c r="C23" s="163"/>
      <c r="D23" s="164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2</v>
      </c>
      <c r="O23" s="50" t="s">
        <v>0</v>
      </c>
      <c r="P23" s="51">
        <f>+K2</f>
        <v>0</v>
      </c>
      <c r="Q23" s="50">
        <f>+K13</f>
        <v>1</v>
      </c>
      <c r="R23" s="50" t="s">
        <v>0</v>
      </c>
      <c r="S23" s="50">
        <f>+J13</f>
        <v>1</v>
      </c>
      <c r="T23" s="49">
        <f>+J6</f>
        <v>1</v>
      </c>
      <c r="U23" s="50" t="s">
        <v>0</v>
      </c>
      <c r="V23" s="68">
        <f>+K6</f>
        <v>1</v>
      </c>
      <c r="W23" s="59">
        <f t="shared" si="5"/>
        <v>7</v>
      </c>
      <c r="X23" s="50" t="s">
        <v>0</v>
      </c>
      <c r="Y23" s="51">
        <f t="shared" si="4"/>
        <v>3</v>
      </c>
      <c r="Z23" s="165">
        <f t="shared" ref="Z23" si="6">IF(W23+Y23=0,"",W23+SUM(AF23:AK23))</f>
        <v>11</v>
      </c>
      <c r="AA23" s="166"/>
      <c r="AB23" s="187">
        <f t="shared" ref="AB23" si="7">+IF(E24&gt;G24,1,0)+IF(H24&gt;J24,1,0)+IF(K24&gt;M24,1,0)+IF(N24&gt;P24,1,0)+IF(Q24&gt;S24,1,0)+IF(T24&gt;V24,1,0)</f>
        <v>4</v>
      </c>
      <c r="AC23" s="188" t="str">
        <f t="shared" ref="AC23" si="8">IFERROR(CONCATENATE(RANK(AE23,$AE$21:$AE$31),"."),"")</f>
        <v>2.</v>
      </c>
      <c r="AE23">
        <f>+Z23*1000000000+AB23*1000000+IFERROR(W23/Y23,10)*1000+IFERROR(W24/Y24,10)</f>
        <v>11004002334.522388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0</v>
      </c>
    </row>
    <row r="24" spans="1:37" ht="21" customHeight="1" x14ac:dyDescent="0.3">
      <c r="A24" s="162"/>
      <c r="B24" s="163"/>
      <c r="C24" s="163"/>
      <c r="D24" s="164"/>
      <c r="E24" s="45">
        <f>+J22</f>
        <v>49</v>
      </c>
      <c r="F24" s="45" t="s">
        <v>0</v>
      </c>
      <c r="G24" s="45">
        <f>+H22</f>
        <v>47</v>
      </c>
      <c r="H24" s="42"/>
      <c r="I24" s="43"/>
      <c r="J24" s="44"/>
      <c r="K24" s="45">
        <f>+M8</f>
        <v>50</v>
      </c>
      <c r="L24" s="45" t="s">
        <v>0</v>
      </c>
      <c r="M24" s="45">
        <f>+L8</f>
        <v>39</v>
      </c>
      <c r="N24" s="46">
        <f>+L2</f>
        <v>50</v>
      </c>
      <c r="O24" s="45" t="s">
        <v>0</v>
      </c>
      <c r="P24" s="47">
        <f>+M2</f>
        <v>27</v>
      </c>
      <c r="Q24" s="45">
        <f>+M13</f>
        <v>48</v>
      </c>
      <c r="R24" s="45" t="s">
        <v>0</v>
      </c>
      <c r="S24" s="45">
        <f>+L13</f>
        <v>42</v>
      </c>
      <c r="T24" s="46">
        <f>+L6</f>
        <v>42</v>
      </c>
      <c r="U24" s="45" t="s">
        <v>0</v>
      </c>
      <c r="V24" s="48">
        <f>+M6</f>
        <v>46</v>
      </c>
      <c r="W24" s="53">
        <f t="shared" si="5"/>
        <v>239</v>
      </c>
      <c r="X24" s="54" t="s">
        <v>0</v>
      </c>
      <c r="Y24" s="55">
        <f t="shared" si="4"/>
        <v>201</v>
      </c>
      <c r="Z24" s="167"/>
      <c r="AA24" s="168"/>
      <c r="AB24" s="170"/>
      <c r="AC24" s="172"/>
    </row>
    <row r="25" spans="1:37" ht="21" customHeight="1" x14ac:dyDescent="0.3">
      <c r="A25" s="180" t="str">
        <f>zadání!B5</f>
        <v>Střešovice D</v>
      </c>
      <c r="B25" s="181"/>
      <c r="C25" s="181"/>
      <c r="D25" s="182"/>
      <c r="E25" s="36">
        <f>+M21</f>
        <v>1</v>
      </c>
      <c r="F25" s="36" t="s">
        <v>0</v>
      </c>
      <c r="G25" s="36">
        <f>+K21</f>
        <v>1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0</v>
      </c>
      <c r="R25" s="36" t="s">
        <v>0</v>
      </c>
      <c r="S25" s="36">
        <f>+K5</f>
        <v>2</v>
      </c>
      <c r="T25" s="64">
        <f>+J10</f>
        <v>1</v>
      </c>
      <c r="U25" s="36" t="s">
        <v>0</v>
      </c>
      <c r="V25" s="66">
        <f>+K10</f>
        <v>1</v>
      </c>
      <c r="W25" s="67">
        <f t="shared" si="5"/>
        <v>4</v>
      </c>
      <c r="X25" s="36" t="s">
        <v>0</v>
      </c>
      <c r="Y25" s="65">
        <f t="shared" si="4"/>
        <v>6</v>
      </c>
      <c r="Z25" s="165">
        <f t="shared" ref="Z25" si="9">IF(W25+Y25=0,"",W25+SUM(AF25:AK25))</f>
        <v>5</v>
      </c>
      <c r="AA25" s="166"/>
      <c r="AB25" s="169">
        <f t="shared" ref="AB25" si="10">+IF(E26&gt;G26,1,0)+IF(H26&gt;J26,1,0)+IF(K26&gt;M26,1,0)+IF(N26&gt;P26,1,0)+IF(Q26&gt;S26,1,0)+IF(T26&gt;V26,1,0)</f>
        <v>1</v>
      </c>
      <c r="AC25" s="171" t="str">
        <f t="shared" ref="AC25" si="11">IFERROR(CONCATENATE(RANK(AE25,$AE$21:$AE$31),"."),"")</f>
        <v>5.</v>
      </c>
      <c r="AE25">
        <f>+Z25*1000000000+AB25*1000000+IFERROR(W25/Y25,10)*1000+IFERROR(W26/Y26,10)</f>
        <v>5001000667.6536236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">
      <c r="A26" s="183"/>
      <c r="B26" s="184"/>
      <c r="C26" s="184"/>
      <c r="D26" s="185"/>
      <c r="E26" s="18">
        <f>+M22</f>
        <v>45</v>
      </c>
      <c r="F26" s="18" t="s">
        <v>0</v>
      </c>
      <c r="G26" s="18">
        <f>+K22</f>
        <v>48</v>
      </c>
      <c r="H26" s="26">
        <f>+M24</f>
        <v>39</v>
      </c>
      <c r="I26" s="18" t="s">
        <v>0</v>
      </c>
      <c r="J26" s="27">
        <f>+K24</f>
        <v>50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29</v>
      </c>
      <c r="Q26" s="18">
        <f>+L5</f>
        <v>49</v>
      </c>
      <c r="R26" s="18" t="s">
        <v>0</v>
      </c>
      <c r="S26" s="18">
        <f>+M5</f>
        <v>55</v>
      </c>
      <c r="T26" s="26">
        <f>+L10</f>
        <v>44</v>
      </c>
      <c r="U26" s="18" t="s">
        <v>0</v>
      </c>
      <c r="V26" s="30">
        <f>+M10</f>
        <v>48</v>
      </c>
      <c r="W26" s="56">
        <f t="shared" si="5"/>
        <v>227</v>
      </c>
      <c r="X26" s="57" t="s">
        <v>0</v>
      </c>
      <c r="Y26" s="58">
        <f t="shared" si="4"/>
        <v>230</v>
      </c>
      <c r="Z26" s="167"/>
      <c r="AA26" s="168"/>
      <c r="AB26" s="169"/>
      <c r="AC26" s="171"/>
    </row>
    <row r="27" spans="1:37" ht="21" customHeight="1" x14ac:dyDescent="0.3">
      <c r="A27" s="186" t="str">
        <f>zadání!B6</f>
        <v>Meteor D</v>
      </c>
      <c r="B27" s="163"/>
      <c r="C27" s="163"/>
      <c r="D27" s="164"/>
      <c r="E27" s="50">
        <f>+P21</f>
        <v>0</v>
      </c>
      <c r="F27" s="50" t="s">
        <v>0</v>
      </c>
      <c r="G27" s="50">
        <f>+N21</f>
        <v>2</v>
      </c>
      <c r="H27" s="49">
        <f>+P23</f>
        <v>0</v>
      </c>
      <c r="I27" s="50" t="s">
        <v>0</v>
      </c>
      <c r="J27" s="51">
        <f>+N23</f>
        <v>2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0</v>
      </c>
      <c r="U27" s="50" t="s">
        <v>0</v>
      </c>
      <c r="V27" s="68">
        <f>+J12</f>
        <v>2</v>
      </c>
      <c r="W27" s="59">
        <f t="shared" si="5"/>
        <v>1</v>
      </c>
      <c r="X27" s="50" t="s">
        <v>0</v>
      </c>
      <c r="Y27" s="51">
        <f t="shared" si="4"/>
        <v>9</v>
      </c>
      <c r="Z27" s="165">
        <f t="shared" ref="Z27" si="12">IF(W27+Y27=0,"",W27+SUM(AF27:AK27))</f>
        <v>2</v>
      </c>
      <c r="AA27" s="166"/>
      <c r="AB27" s="187">
        <f t="shared" ref="AB27" si="13">+IF(E28&gt;G28,1,0)+IF(H28&gt;J28,1,0)+IF(K28&gt;M28,1,0)+IF(N28&gt;P28,1,0)+IF(Q28&gt;S28,1,0)+IF(T28&gt;V28,1,0)</f>
        <v>1</v>
      </c>
      <c r="AC27" s="188" t="str">
        <f t="shared" ref="AC27" si="14">IFERROR(CONCATENATE(RANK(AE27,$AE$21:$AE$31),"."),"")</f>
        <v>6.</v>
      </c>
      <c r="AE27">
        <f>+Z27*1000000000+AB27*1000000+IFERROR(W27/Y27,10)*1000+IFERROR(W28/Y28,10)</f>
        <v>2001000111.8800187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</v>
      </c>
    </row>
    <row r="28" spans="1:37" ht="21" customHeight="1" x14ac:dyDescent="0.3">
      <c r="A28" s="162"/>
      <c r="B28" s="163"/>
      <c r="C28" s="163"/>
      <c r="D28" s="164"/>
      <c r="E28" s="45">
        <f>+P22</f>
        <v>41</v>
      </c>
      <c r="F28" s="45" t="s">
        <v>0</v>
      </c>
      <c r="G28" s="45">
        <f>+N22</f>
        <v>50</v>
      </c>
      <c r="H28" s="46">
        <f>+P24</f>
        <v>27</v>
      </c>
      <c r="I28" s="45" t="s">
        <v>0</v>
      </c>
      <c r="J28" s="47">
        <f>+N24</f>
        <v>50</v>
      </c>
      <c r="K28" s="45">
        <f>+P26</f>
        <v>29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42</v>
      </c>
      <c r="R28" s="45" t="s">
        <v>0</v>
      </c>
      <c r="S28" s="45">
        <f>+M7</f>
        <v>36</v>
      </c>
      <c r="T28" s="46">
        <f>+M12</f>
        <v>44</v>
      </c>
      <c r="U28" s="45" t="s">
        <v>0</v>
      </c>
      <c r="V28" s="48">
        <f>+L12</f>
        <v>52</v>
      </c>
      <c r="W28" s="53">
        <f t="shared" si="5"/>
        <v>183</v>
      </c>
      <c r="X28" s="54" t="s">
        <v>0</v>
      </c>
      <c r="Y28" s="55">
        <f t="shared" si="4"/>
        <v>238</v>
      </c>
      <c r="Z28" s="167"/>
      <c r="AA28" s="168"/>
      <c r="AB28" s="170"/>
      <c r="AC28" s="172"/>
    </row>
    <row r="29" spans="1:37" ht="21" customHeight="1" x14ac:dyDescent="0.3">
      <c r="A29" s="159" t="str">
        <f>zadání!B7</f>
        <v>Slavia B</v>
      </c>
      <c r="B29" s="160"/>
      <c r="C29" s="160"/>
      <c r="D29" s="161"/>
      <c r="E29" s="36">
        <f>+S21</f>
        <v>1</v>
      </c>
      <c r="F29" s="36" t="s">
        <v>0</v>
      </c>
      <c r="G29" s="36">
        <f>+Q21</f>
        <v>1</v>
      </c>
      <c r="H29" s="64">
        <f>+S23</f>
        <v>1</v>
      </c>
      <c r="I29" s="36" t="s">
        <v>0</v>
      </c>
      <c r="J29" s="65">
        <f>+Q23</f>
        <v>1</v>
      </c>
      <c r="K29" s="36">
        <f>+S25</f>
        <v>2</v>
      </c>
      <c r="L29" s="36" t="s">
        <v>0</v>
      </c>
      <c r="M29" s="36">
        <f>+Q25</f>
        <v>0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5"/>
        <v>5</v>
      </c>
      <c r="X29" s="36" t="s">
        <v>0</v>
      </c>
      <c r="Y29" s="65">
        <f t="shared" si="4"/>
        <v>5</v>
      </c>
      <c r="Z29" s="165">
        <f t="shared" ref="Z29" si="15">IF(W29+Y29=0,"",W29+SUM(AF29:AK29))</f>
        <v>6</v>
      </c>
      <c r="AA29" s="166"/>
      <c r="AB29" s="169">
        <f t="shared" ref="AB29" si="16">+IF(E30&gt;G30,1,0)+IF(H30&gt;J30,1,0)+IF(K30&gt;M30,1,0)+IF(N30&gt;P30,1,0)+IF(Q30&gt;S30,1,0)+IF(T30&gt;V30,1,0)</f>
        <v>1</v>
      </c>
      <c r="AC29" s="171" t="str">
        <f t="shared" ref="AC29" si="17">IFERROR(CONCATENATE(RANK(AE29,$AE$21:$AE$31),"."),"")</f>
        <v>4.</v>
      </c>
      <c r="AE29">
        <f>+Z29*1000000000+AB29*1000000+IFERROR(W29/Y29,10)*1000+IFERROR(W30/Y30,10)</f>
        <v>6001001000.9163179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">
      <c r="A30" s="162"/>
      <c r="B30" s="163"/>
      <c r="C30" s="163"/>
      <c r="D30" s="164"/>
      <c r="E30" s="45">
        <f>+S22</f>
        <v>41</v>
      </c>
      <c r="F30" s="45" t="s">
        <v>0</v>
      </c>
      <c r="G30" s="45">
        <f>+Q22</f>
        <v>48</v>
      </c>
      <c r="H30" s="46">
        <f>+S24</f>
        <v>42</v>
      </c>
      <c r="I30" s="45" t="s">
        <v>0</v>
      </c>
      <c r="J30" s="47">
        <f>+Q24</f>
        <v>48</v>
      </c>
      <c r="K30" s="45">
        <f>+S26</f>
        <v>55</v>
      </c>
      <c r="L30" s="45" t="s">
        <v>0</v>
      </c>
      <c r="M30" s="45">
        <f>+Q26</f>
        <v>49</v>
      </c>
      <c r="N30" s="46">
        <f>+S28</f>
        <v>36</v>
      </c>
      <c r="O30" s="45" t="s">
        <v>0</v>
      </c>
      <c r="P30" s="47">
        <f>+Q28</f>
        <v>42</v>
      </c>
      <c r="Q30" s="42"/>
      <c r="R30" s="43"/>
      <c r="S30" s="44"/>
      <c r="T30" s="46">
        <f>+M16</f>
        <v>45</v>
      </c>
      <c r="U30" s="45" t="s">
        <v>0</v>
      </c>
      <c r="V30" s="48">
        <f>+L16</f>
        <v>52</v>
      </c>
      <c r="W30" s="53">
        <f t="shared" si="5"/>
        <v>219</v>
      </c>
      <c r="X30" s="54" t="s">
        <v>0</v>
      </c>
      <c r="Y30" s="55">
        <f t="shared" si="4"/>
        <v>239</v>
      </c>
      <c r="Z30" s="167"/>
      <c r="AA30" s="168"/>
      <c r="AB30" s="170"/>
      <c r="AC30" s="172"/>
    </row>
    <row r="31" spans="1:37" ht="21" customHeight="1" x14ac:dyDescent="0.3">
      <c r="A31" s="159" t="str">
        <f>zadání!B8</f>
        <v>Dansport B</v>
      </c>
      <c r="B31" s="160"/>
      <c r="C31" s="160"/>
      <c r="D31" s="161"/>
      <c r="E31" s="50">
        <f>+V21</f>
        <v>2</v>
      </c>
      <c r="F31" s="50" t="s">
        <v>0</v>
      </c>
      <c r="G31" s="50">
        <f>+T21</f>
        <v>0</v>
      </c>
      <c r="H31" s="49">
        <f>+V23</f>
        <v>1</v>
      </c>
      <c r="I31" s="50" t="s">
        <v>0</v>
      </c>
      <c r="J31" s="51">
        <f>+T23</f>
        <v>1</v>
      </c>
      <c r="K31" s="50">
        <f>+V25</f>
        <v>1</v>
      </c>
      <c r="L31" s="50" t="s">
        <v>0</v>
      </c>
      <c r="M31" s="50">
        <f>+T25</f>
        <v>1</v>
      </c>
      <c r="N31" s="49">
        <f>+V27</f>
        <v>2</v>
      </c>
      <c r="O31" s="50" t="s">
        <v>0</v>
      </c>
      <c r="P31" s="51">
        <f>+T27</f>
        <v>0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5"/>
        <v>8</v>
      </c>
      <c r="X31" s="50" t="s">
        <v>0</v>
      </c>
      <c r="Y31" s="51">
        <f t="shared" si="4"/>
        <v>2</v>
      </c>
      <c r="Z31" s="165">
        <f t="shared" ref="Z31" si="18">IF(W31+Y31=0,"",W31+SUM(AF31:AK31))</f>
        <v>13</v>
      </c>
      <c r="AA31" s="166"/>
      <c r="AB31" s="169">
        <f t="shared" ref="AB31" si="19">+IF(E32&gt;G32,1,0)+IF(H32&gt;J32,1,0)+IF(K32&gt;M32,1,0)+IF(N32&gt;P32,1,0)+IF(Q32&gt;S32,1,0)+IF(T32&gt;V32,1,0)</f>
        <v>5</v>
      </c>
      <c r="AC31" s="171" t="str">
        <f t="shared" ref="AC31" si="20">IFERROR(CONCATENATE(RANK(AE31,$AE$21:$AE$31),"."),"")</f>
        <v>1.</v>
      </c>
      <c r="AE31">
        <f>+Z31*1000000000+AB31*1000000+IFERROR(W31/Y31,10)*1000+IFERROR(W32/Y32,10)</f>
        <v>13005004001.158878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173"/>
      <c r="B32" s="174"/>
      <c r="C32" s="174"/>
      <c r="D32" s="175"/>
      <c r="E32" s="19">
        <f>+V22</f>
        <v>50</v>
      </c>
      <c r="F32" s="19" t="s">
        <v>0</v>
      </c>
      <c r="G32" s="19">
        <f>+T22</f>
        <v>39</v>
      </c>
      <c r="H32" s="21">
        <f>+V24</f>
        <v>46</v>
      </c>
      <c r="I32" s="19" t="s">
        <v>0</v>
      </c>
      <c r="J32" s="20">
        <f>+T24</f>
        <v>42</v>
      </c>
      <c r="K32" s="19">
        <f>+V26</f>
        <v>48</v>
      </c>
      <c r="L32" s="19" t="s">
        <v>0</v>
      </c>
      <c r="M32" s="19">
        <f>+T26</f>
        <v>44</v>
      </c>
      <c r="N32" s="21">
        <f>+V28</f>
        <v>52</v>
      </c>
      <c r="O32" s="19" t="s">
        <v>0</v>
      </c>
      <c r="P32" s="20">
        <f>+T28</f>
        <v>44</v>
      </c>
      <c r="Q32" s="19">
        <f>+V30</f>
        <v>52</v>
      </c>
      <c r="R32" s="19" t="s">
        <v>0</v>
      </c>
      <c r="S32" s="19">
        <f>+T30</f>
        <v>45</v>
      </c>
      <c r="T32" s="33"/>
      <c r="U32" s="32"/>
      <c r="V32" s="34"/>
      <c r="W32" s="61">
        <f t="shared" si="5"/>
        <v>248</v>
      </c>
      <c r="X32" s="62" t="s">
        <v>0</v>
      </c>
      <c r="Y32" s="63">
        <f t="shared" si="4"/>
        <v>214</v>
      </c>
      <c r="Z32" s="176"/>
      <c r="AA32" s="177"/>
      <c r="AB32" s="178"/>
      <c r="AC32" s="17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B4:E4"/>
    <mergeCell ref="B8:E8"/>
    <mergeCell ref="F8:I8"/>
    <mergeCell ref="B9:E9"/>
    <mergeCell ref="F9:I9"/>
    <mergeCell ref="F5:I5"/>
    <mergeCell ref="B6:E6"/>
    <mergeCell ref="F6:I6"/>
    <mergeCell ref="B7:E7"/>
    <mergeCell ref="F7:I7"/>
    <mergeCell ref="F4:I4"/>
    <mergeCell ref="B5:E5"/>
    <mergeCell ref="P1:Q1"/>
    <mergeCell ref="B2:E2"/>
    <mergeCell ref="F2:I2"/>
    <mergeCell ref="B3:E3"/>
    <mergeCell ref="F3:I3"/>
    <mergeCell ref="J1:K1"/>
    <mergeCell ref="L1:M1"/>
    <mergeCell ref="N1:O1"/>
    <mergeCell ref="A1:I1"/>
    <mergeCell ref="F10:I10"/>
    <mergeCell ref="B11:E11"/>
    <mergeCell ref="F11:I11"/>
    <mergeCell ref="A18:D20"/>
    <mergeCell ref="E18:G20"/>
    <mergeCell ref="H18:J20"/>
    <mergeCell ref="B12:E12"/>
    <mergeCell ref="F12:I12"/>
    <mergeCell ref="B13:E13"/>
    <mergeCell ref="F13:I13"/>
    <mergeCell ref="B14:E14"/>
    <mergeCell ref="F14:I14"/>
    <mergeCell ref="B10:E10"/>
    <mergeCell ref="A23:D24"/>
    <mergeCell ref="K18:M20"/>
    <mergeCell ref="Z19:AA20"/>
    <mergeCell ref="W18:AC18"/>
    <mergeCell ref="B15:E15"/>
    <mergeCell ref="F15:I15"/>
    <mergeCell ref="B16:E16"/>
    <mergeCell ref="F16:I16"/>
    <mergeCell ref="N18:P20"/>
    <mergeCell ref="Q18:S20"/>
    <mergeCell ref="A21:D22"/>
    <mergeCell ref="AB21:AB22"/>
    <mergeCell ref="T18:V20"/>
    <mergeCell ref="W19:Y19"/>
    <mergeCell ref="W20:Y20"/>
    <mergeCell ref="AB19:AB20"/>
    <mergeCell ref="Z25:AA26"/>
    <mergeCell ref="AC25:AC26"/>
    <mergeCell ref="A29:D30"/>
    <mergeCell ref="AB29:AB30"/>
    <mergeCell ref="A31:D32"/>
    <mergeCell ref="AB31:AB32"/>
    <mergeCell ref="AB25:AB26"/>
    <mergeCell ref="A27:D28"/>
    <mergeCell ref="AB27:AB28"/>
    <mergeCell ref="A25:D26"/>
    <mergeCell ref="Z27:AA28"/>
    <mergeCell ref="AC27:AC28"/>
    <mergeCell ref="Z29:AA30"/>
    <mergeCell ref="AC29:AC30"/>
    <mergeCell ref="Z31:AA32"/>
    <mergeCell ref="AC31:AC32"/>
    <mergeCell ref="AC19:AC20"/>
    <mergeCell ref="Z21:AA22"/>
    <mergeCell ref="AC21:AC22"/>
    <mergeCell ref="Z23:AA24"/>
    <mergeCell ref="AC23:AC24"/>
    <mergeCell ref="AB23:AB24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AF180"/>
  <sheetViews>
    <sheetView topLeftCell="A90" workbookViewId="0">
      <selection activeCell="Q1" sqref="Q1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7" t="s">
        <v>38</v>
      </c>
      <c r="B1" s="103" t="str">
        <f>VLOOKUP(Q8,'tab 8. liga'!$A$2:$I$16,2,0)</f>
        <v>Orion D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8. liga'!$A$2:$I$16,6,0)</f>
        <v>Meteor D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Orion D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Meteor D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Orion D</v>
      </c>
      <c r="D7" s="249"/>
      <c r="E7" s="249"/>
      <c r="F7" s="249"/>
      <c r="G7" s="250"/>
      <c r="H7" s="249" t="str">
        <f>+B2</f>
        <v>Meteor D</v>
      </c>
      <c r="I7" s="249"/>
      <c r="J7" s="249"/>
      <c r="K7" s="249"/>
      <c r="L7" s="249"/>
    </row>
    <row r="8" spans="1:32" s="91" customFormat="1" ht="18" customHeight="1" x14ac:dyDescent="0.3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Orion D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8. liga'!$A$18</f>
        <v>8.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Meteor D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8. liga'!$A$2:$I$16,2,0)</f>
        <v>Počernice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8. liga'!$A$2:$I$16,6,0)</f>
        <v>Střešovice D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Počernice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Střešovice D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Počernice C</v>
      </c>
      <c r="D19" s="249"/>
      <c r="E19" s="249"/>
      <c r="F19" s="249"/>
      <c r="G19" s="250"/>
      <c r="H19" s="249" t="str">
        <f>+B14</f>
        <v>Střešovice D</v>
      </c>
      <c r="I19" s="249"/>
      <c r="J19" s="249"/>
      <c r="K19" s="249"/>
      <c r="L19" s="249"/>
    </row>
    <row r="20" spans="1:32" s="91" customFormat="1" ht="18" customHeight="1" x14ac:dyDescent="0.3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Počernice C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8. liga'!$A$18</f>
        <v>8.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Střešovice D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7" t="s">
        <v>38</v>
      </c>
      <c r="B25" s="103" t="str">
        <f>VLOOKUP(Q32,'tab 8. liga'!$A$2:$I$16,2,0)</f>
        <v>Počernice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8. liga'!$A$2:$I$16,6,0)</f>
        <v>Dansport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7" t="s">
        <v>37</v>
      </c>
      <c r="B28" s="99" t="str">
        <f>+B25</f>
        <v>Počernice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Dansport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Počernice C</v>
      </c>
      <c r="D31" s="249"/>
      <c r="E31" s="249"/>
      <c r="F31" s="249"/>
      <c r="G31" s="250"/>
      <c r="H31" s="249" t="str">
        <f>+B26</f>
        <v>Dansport B</v>
      </c>
      <c r="I31" s="249"/>
      <c r="J31" s="249"/>
      <c r="K31" s="249"/>
      <c r="L31" s="249"/>
    </row>
    <row r="32" spans="1:32" s="91" customFormat="1" ht="18" customHeight="1" x14ac:dyDescent="0.3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Počernice C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8. liga'!$A$18</f>
        <v>8.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Dansport B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7" t="s">
        <v>38</v>
      </c>
      <c r="B37" s="103" t="str">
        <f>VLOOKUP(Q44,'tab 8. liga'!$A$2:$I$16,2,0)</f>
        <v>Střešovice D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8. liga'!$A$2:$I$16,6,0)</f>
        <v>Slavia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7" t="s">
        <v>37</v>
      </c>
      <c r="B40" s="99" t="str">
        <f>+B37</f>
        <v>Střešovice D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Slavia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Střešovice D</v>
      </c>
      <c r="D43" s="249"/>
      <c r="E43" s="249"/>
      <c r="F43" s="249"/>
      <c r="G43" s="250"/>
      <c r="H43" s="249" t="str">
        <f>+B38</f>
        <v>Slavia B</v>
      </c>
      <c r="I43" s="249"/>
      <c r="J43" s="249"/>
      <c r="K43" s="249"/>
      <c r="L43" s="249"/>
    </row>
    <row r="44" spans="1:32" s="91" customFormat="1" ht="18" customHeight="1" x14ac:dyDescent="0.3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Střešovice D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8. liga'!$A$18</f>
        <v>8.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Slavia B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7" t="s">
        <v>38</v>
      </c>
      <c r="B49" s="103" t="str">
        <f>VLOOKUP(Q56,'tab 8. liga'!$A$2:$I$16,2,0)</f>
        <v>Orion D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8. liga'!$A$2:$I$16,6,0)</f>
        <v>Dansport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7" t="s">
        <v>37</v>
      </c>
      <c r="B52" s="99" t="str">
        <f>+B49</f>
        <v>Orion D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Dansport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Orion D</v>
      </c>
      <c r="D55" s="249"/>
      <c r="E55" s="249"/>
      <c r="F55" s="249"/>
      <c r="G55" s="250"/>
      <c r="H55" s="249" t="str">
        <f>+B50</f>
        <v>Dansport B</v>
      </c>
      <c r="I55" s="249"/>
      <c r="J55" s="249"/>
      <c r="K55" s="249"/>
      <c r="L55" s="249"/>
    </row>
    <row r="56" spans="1:32" s="91" customFormat="1" ht="18" customHeight="1" x14ac:dyDescent="0.3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Orion D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8. liga'!$A$18</f>
        <v>8.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Dansport B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7" t="s">
        <v>38</v>
      </c>
      <c r="B61" s="103" t="str">
        <f>VLOOKUP(Q68,'tab 8. liga'!$A$2:$I$16,2,0)</f>
        <v>Meteor D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8. liga'!$A$2:$I$16,6,0)</f>
        <v>Slavia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7" t="s">
        <v>37</v>
      </c>
      <c r="B64" s="99" t="str">
        <f>+B61</f>
        <v>Meteor D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Slavia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Meteor D</v>
      </c>
      <c r="D67" s="249"/>
      <c r="E67" s="249"/>
      <c r="F67" s="249"/>
      <c r="G67" s="250"/>
      <c r="H67" s="249" t="str">
        <f>+B62</f>
        <v>Slavia B</v>
      </c>
      <c r="I67" s="249"/>
      <c r="J67" s="249"/>
      <c r="K67" s="249"/>
      <c r="L67" s="249"/>
    </row>
    <row r="68" spans="1:32" s="91" customFormat="1" ht="18" customHeight="1" x14ac:dyDescent="0.3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Meteor D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8. liga'!$A$18</f>
        <v>8.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Slavia B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7" t="s">
        <v>38</v>
      </c>
      <c r="B73" s="103" t="str">
        <f>VLOOKUP(Q80,'tab 8. liga'!$A$2:$I$16,2,0)</f>
        <v>Střešovice D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8. liga'!$A$2:$I$16,6,0)</f>
        <v>Orion D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7" t="s">
        <v>37</v>
      </c>
      <c r="B76" s="99" t="str">
        <f>+B73</f>
        <v>Střešovice D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Orion D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Střešovice D</v>
      </c>
      <c r="D79" s="249"/>
      <c r="E79" s="249"/>
      <c r="F79" s="249"/>
      <c r="G79" s="250"/>
      <c r="H79" s="249" t="str">
        <f>+B74</f>
        <v>Orion D</v>
      </c>
      <c r="I79" s="249"/>
      <c r="J79" s="249"/>
      <c r="K79" s="249"/>
      <c r="L79" s="249"/>
    </row>
    <row r="80" spans="1:32" s="91" customFormat="1" ht="18" customHeight="1" x14ac:dyDescent="0.3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Střešovice D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8. liga'!$A$18</f>
        <v>8.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Orion D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7" t="s">
        <v>38</v>
      </c>
      <c r="B85" s="103" t="str">
        <f>VLOOKUP(Q92,'tab 8. liga'!$A$2:$I$16,2,0)</f>
        <v>Počernice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8. liga'!$A$2:$I$16,6,0)</f>
        <v>Meteor D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7" t="s">
        <v>37</v>
      </c>
      <c r="B88" s="99" t="str">
        <f>+B85</f>
        <v>Počernice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Meteor D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Počernice C</v>
      </c>
      <c r="D91" s="249"/>
      <c r="E91" s="249"/>
      <c r="F91" s="249"/>
      <c r="G91" s="250"/>
      <c r="H91" s="249" t="str">
        <f>+B86</f>
        <v>Meteor D</v>
      </c>
      <c r="I91" s="249"/>
      <c r="J91" s="249"/>
      <c r="K91" s="249"/>
      <c r="L91" s="249"/>
    </row>
    <row r="92" spans="1:32" s="91" customFormat="1" ht="18" customHeight="1" x14ac:dyDescent="0.3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Počernice C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8. liga'!$A$18</f>
        <v>8.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Meteor D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7" t="s">
        <v>38</v>
      </c>
      <c r="B97" s="103" t="str">
        <f>VLOOKUP(Q104,'tab 8. liga'!$A$2:$I$16,2,0)</f>
        <v>Střešovice D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8. liga'!$A$2:$I$16,6,0)</f>
        <v>Dansport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7" t="s">
        <v>37</v>
      </c>
      <c r="B100" s="99" t="str">
        <f>+B97</f>
        <v>Střešovice D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Dansport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Střešovice D</v>
      </c>
      <c r="D103" s="249"/>
      <c r="E103" s="249"/>
      <c r="F103" s="249"/>
      <c r="G103" s="250"/>
      <c r="H103" s="249" t="str">
        <f>+B98</f>
        <v>Dansport B</v>
      </c>
      <c r="I103" s="249"/>
      <c r="J103" s="249"/>
      <c r="K103" s="249"/>
      <c r="L103" s="249"/>
    </row>
    <row r="104" spans="1:32" s="91" customFormat="1" ht="18" customHeight="1" x14ac:dyDescent="0.3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Střešovice D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8. liga'!$A$18</f>
        <v>8.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Dansport B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7" t="s">
        <v>38</v>
      </c>
      <c r="B109" s="103" t="str">
        <f>VLOOKUP(Q116,'tab 8. liga'!$A$2:$I$16,2,0)</f>
        <v>Slavia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8. liga'!$A$2:$I$16,6,0)</f>
        <v>Počernice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7" t="s">
        <v>37</v>
      </c>
      <c r="B112" s="99" t="str">
        <f>+B109</f>
        <v>Slavia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Počernice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Slavia B</v>
      </c>
      <c r="D115" s="249"/>
      <c r="E115" s="249"/>
      <c r="F115" s="249"/>
      <c r="G115" s="250"/>
      <c r="H115" s="249" t="str">
        <f>+B110</f>
        <v>Počernice C</v>
      </c>
      <c r="I115" s="249"/>
      <c r="J115" s="249"/>
      <c r="K115" s="249"/>
      <c r="L115" s="249"/>
    </row>
    <row r="116" spans="1:32" s="91" customFormat="1" ht="18" customHeight="1" x14ac:dyDescent="0.3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Slavia B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8. liga'!$A$18</f>
        <v>8.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Počernice C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7" t="s">
        <v>38</v>
      </c>
      <c r="B121" s="103" t="str">
        <f>VLOOKUP(Q128,'tab 8. liga'!$A$2:$I$16,2,0)</f>
        <v>Dansport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8. liga'!$A$2:$I$16,6,0)</f>
        <v>Meteor D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7" t="s">
        <v>37</v>
      </c>
      <c r="B124" s="99" t="str">
        <f>+B121</f>
        <v>Dansport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Meteor D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Dansport B</v>
      </c>
      <c r="D127" s="249"/>
      <c r="E127" s="249"/>
      <c r="F127" s="249"/>
      <c r="G127" s="250"/>
      <c r="H127" s="249" t="str">
        <f>+B122</f>
        <v>Meteor D</v>
      </c>
      <c r="I127" s="249"/>
      <c r="J127" s="249"/>
      <c r="K127" s="249"/>
      <c r="L127" s="249"/>
    </row>
    <row r="128" spans="1:32" s="91" customFormat="1" ht="18" customHeight="1" x14ac:dyDescent="0.3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Dansport B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8. liga'!$A$18</f>
        <v>8.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Meteor D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7" t="s">
        <v>38</v>
      </c>
      <c r="B133" s="103" t="str">
        <f>VLOOKUP(Q140,'tab 8. liga'!$A$2:$I$16,2,0)</f>
        <v>Slavia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8. liga'!$A$2:$I$16,6,0)</f>
        <v>Orion D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7" t="s">
        <v>37</v>
      </c>
      <c r="B136" s="99" t="str">
        <f>+B133</f>
        <v>Slavia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Orion D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Slavia B</v>
      </c>
      <c r="D139" s="249"/>
      <c r="E139" s="249"/>
      <c r="F139" s="249"/>
      <c r="G139" s="250"/>
      <c r="H139" s="249" t="str">
        <f>+B134</f>
        <v>Orion D</v>
      </c>
      <c r="I139" s="249"/>
      <c r="J139" s="249"/>
      <c r="K139" s="249"/>
      <c r="L139" s="249"/>
    </row>
    <row r="140" spans="1:32" s="91" customFormat="1" ht="18" customHeight="1" x14ac:dyDescent="0.3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Slavia B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8. liga'!$A$18</f>
        <v>8.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Orion D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7" t="s">
        <v>38</v>
      </c>
      <c r="B145" s="103" t="str">
        <f>VLOOKUP(Q152,'tab 8. liga'!$A$2:$I$16,2,0)</f>
        <v>Meteor D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8. liga'!$A$2:$I$16,6,0)</f>
        <v>Střešovice D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7" t="s">
        <v>37</v>
      </c>
      <c r="B148" s="99" t="str">
        <f>+B145</f>
        <v>Meteor D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Střešovice D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Meteor D</v>
      </c>
      <c r="D151" s="249"/>
      <c r="E151" s="249"/>
      <c r="F151" s="249"/>
      <c r="G151" s="250"/>
      <c r="H151" s="249" t="str">
        <f>+B146</f>
        <v>Střešovice D</v>
      </c>
      <c r="I151" s="249"/>
      <c r="J151" s="249"/>
      <c r="K151" s="249"/>
      <c r="L151" s="249"/>
    </row>
    <row r="152" spans="1:32" s="91" customFormat="1" ht="18" customHeight="1" x14ac:dyDescent="0.3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Meteor D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8. liga'!$A$18</f>
        <v>8.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Střešovice D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7" t="s">
        <v>38</v>
      </c>
      <c r="B157" s="103" t="str">
        <f>VLOOKUP(Q164,'tab 8. liga'!$A$2:$I$16,2,0)</f>
        <v>Orion D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8. liga'!$A$2:$I$16,6,0)</f>
        <v>Počernice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7" t="s">
        <v>37</v>
      </c>
      <c r="B160" s="99" t="str">
        <f>+B157</f>
        <v>Orion D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Počernice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Orion D</v>
      </c>
      <c r="D163" s="249"/>
      <c r="E163" s="249"/>
      <c r="F163" s="249"/>
      <c r="G163" s="250"/>
      <c r="H163" s="249" t="str">
        <f>+B158</f>
        <v>Počernice C</v>
      </c>
      <c r="I163" s="249"/>
      <c r="J163" s="249"/>
      <c r="K163" s="249"/>
      <c r="L163" s="249"/>
    </row>
    <row r="164" spans="1:32" s="91" customFormat="1" ht="18" customHeight="1" x14ac:dyDescent="0.3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Orion D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8. liga'!$A$18</f>
        <v>8.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Počernice C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7" t="s">
        <v>38</v>
      </c>
      <c r="B169" s="103" t="str">
        <f>VLOOKUP(Q176,'tab 8. liga'!$A$2:$I$16,2,0)</f>
        <v>Dansport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8. liga'!$A$2:$I$16,6,0)</f>
        <v>Slavia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7" t="s">
        <v>37</v>
      </c>
      <c r="B172" s="99" t="str">
        <f>+B169</f>
        <v>Dansport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Slavia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Dansport B</v>
      </c>
      <c r="D175" s="249"/>
      <c r="E175" s="249"/>
      <c r="F175" s="249"/>
      <c r="G175" s="250"/>
      <c r="H175" s="249" t="str">
        <f>+B170</f>
        <v>Slavia B</v>
      </c>
      <c r="I175" s="249"/>
      <c r="J175" s="249"/>
      <c r="K175" s="249"/>
      <c r="L175" s="249"/>
    </row>
    <row r="176" spans="1:32" s="91" customFormat="1" ht="18" customHeight="1" x14ac:dyDescent="0.3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Dansport B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8. liga'!$A$18</f>
        <v>8.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Slavia B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1:AK47"/>
  <sheetViews>
    <sheetView topLeftCell="A14" zoomScale="90" zoomScaleNormal="90" workbookViewId="0">
      <selection activeCell="Y16" sqref="Y16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">
      <c r="A2" s="22">
        <v>1</v>
      </c>
      <c r="B2" s="240" t="str">
        <f>+A23</f>
        <v>Orion G</v>
      </c>
      <c r="C2" s="241"/>
      <c r="D2" s="241"/>
      <c r="E2" s="241"/>
      <c r="F2" s="240" t="str">
        <f>+A27</f>
        <v>Lvi C</v>
      </c>
      <c r="G2" s="241"/>
      <c r="H2" s="241"/>
      <c r="I2" s="241"/>
      <c r="J2" s="69">
        <f>+IF(N2&gt;O2,1,0)+IF(P2&gt;Q2,1,0)</f>
        <v>2</v>
      </c>
      <c r="K2" s="70">
        <f>+IF(N2&lt;O2,1,0)+IF(P2&lt;Q2,1,0)</f>
        <v>0</v>
      </c>
      <c r="L2" s="71">
        <f>+N2+P2</f>
        <v>50</v>
      </c>
      <c r="M2" s="72">
        <f>+O2+Q2</f>
        <v>38</v>
      </c>
      <c r="N2" s="73">
        <v>25</v>
      </c>
      <c r="O2" s="74">
        <v>18</v>
      </c>
      <c r="P2" s="73">
        <v>25</v>
      </c>
      <c r="Q2" s="74">
        <v>20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">
      <c r="A3" s="82">
        <v>2</v>
      </c>
      <c r="B3" s="236" t="str">
        <f>+A21</f>
        <v>Mikulova G</v>
      </c>
      <c r="C3" s="237"/>
      <c r="D3" s="237"/>
      <c r="E3" s="237"/>
      <c r="F3" s="236" t="str">
        <f>+A25</f>
        <v>Kometa F</v>
      </c>
      <c r="G3" s="237"/>
      <c r="H3" s="237"/>
      <c r="I3" s="237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M16" si="2">+N3+P3</f>
        <v>43</v>
      </c>
      <c r="M3" s="86">
        <f t="shared" si="2"/>
        <v>42</v>
      </c>
      <c r="N3" s="87">
        <v>18</v>
      </c>
      <c r="O3" s="88">
        <v>25</v>
      </c>
      <c r="P3" s="87">
        <v>25</v>
      </c>
      <c r="Q3" s="88">
        <v>17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">
      <c r="A4" s="82">
        <v>3</v>
      </c>
      <c r="B4" s="236" t="str">
        <f>+A21</f>
        <v>Mikulova G</v>
      </c>
      <c r="C4" s="237"/>
      <c r="D4" s="237"/>
      <c r="E4" s="237"/>
      <c r="F4" s="236" t="str">
        <f>+A31</f>
        <v>Střešovice C</v>
      </c>
      <c r="G4" s="237"/>
      <c r="H4" s="237"/>
      <c r="I4" s="237"/>
      <c r="J4" s="83">
        <f t="shared" si="0"/>
        <v>0</v>
      </c>
      <c r="K4" s="84">
        <f t="shared" si="1"/>
        <v>2</v>
      </c>
      <c r="L4" s="85">
        <f t="shared" si="2"/>
        <v>45</v>
      </c>
      <c r="M4" s="86">
        <f t="shared" si="2"/>
        <v>50</v>
      </c>
      <c r="N4" s="87">
        <v>23</v>
      </c>
      <c r="O4" s="88">
        <v>25</v>
      </c>
      <c r="P4" s="87">
        <v>22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">
      <c r="A5" s="82">
        <v>4</v>
      </c>
      <c r="B5" s="232" t="str">
        <f>+A25</f>
        <v>Kometa F</v>
      </c>
      <c r="C5" s="233"/>
      <c r="D5" s="233"/>
      <c r="E5" s="233"/>
      <c r="F5" s="236" t="str">
        <f>+A29</f>
        <v>Lvi D</v>
      </c>
      <c r="G5" s="237"/>
      <c r="H5" s="237"/>
      <c r="I5" s="237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31</v>
      </c>
      <c r="N5" s="87">
        <v>25</v>
      </c>
      <c r="O5" s="88">
        <v>16</v>
      </c>
      <c r="P5" s="87">
        <v>25</v>
      </c>
      <c r="Q5" s="88">
        <v>15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">
      <c r="A6" s="82">
        <v>5</v>
      </c>
      <c r="B6" s="236" t="str">
        <f>+A23</f>
        <v>Orion G</v>
      </c>
      <c r="C6" s="237"/>
      <c r="D6" s="237"/>
      <c r="E6" s="237"/>
      <c r="F6" s="232" t="str">
        <f>+A31</f>
        <v>Střešovice C</v>
      </c>
      <c r="G6" s="233"/>
      <c r="H6" s="233"/>
      <c r="I6" s="233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2"/>
        <v>33</v>
      </c>
      <c r="N6" s="87">
        <v>25</v>
      </c>
      <c r="O6" s="88">
        <v>17</v>
      </c>
      <c r="P6" s="87">
        <v>25</v>
      </c>
      <c r="Q6" s="88">
        <v>16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">
      <c r="A7" s="82">
        <v>6</v>
      </c>
      <c r="B7" s="232" t="str">
        <f>+A27</f>
        <v>Lvi C</v>
      </c>
      <c r="C7" s="233"/>
      <c r="D7" s="233"/>
      <c r="E7" s="233"/>
      <c r="F7" s="232" t="str">
        <f>+A29</f>
        <v>Lvi D</v>
      </c>
      <c r="G7" s="233"/>
      <c r="H7" s="233"/>
      <c r="I7" s="233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36</v>
      </c>
      <c r="N7" s="87">
        <v>25</v>
      </c>
      <c r="O7" s="88">
        <v>17</v>
      </c>
      <c r="P7" s="87">
        <v>25</v>
      </c>
      <c r="Q7" s="88">
        <v>19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">
      <c r="A8" s="82">
        <v>7</v>
      </c>
      <c r="B8" s="232" t="str">
        <f>+A25</f>
        <v>Kometa F</v>
      </c>
      <c r="C8" s="233"/>
      <c r="D8" s="233"/>
      <c r="E8" s="233"/>
      <c r="F8" s="232" t="str">
        <f>+A23</f>
        <v>Orion G</v>
      </c>
      <c r="G8" s="233"/>
      <c r="H8" s="233"/>
      <c r="I8" s="233"/>
      <c r="J8" s="83">
        <f t="shared" si="0"/>
        <v>1</v>
      </c>
      <c r="K8" s="84">
        <f t="shared" si="1"/>
        <v>1</v>
      </c>
      <c r="L8" s="85">
        <f t="shared" si="2"/>
        <v>34</v>
      </c>
      <c r="M8" s="86">
        <f t="shared" si="2"/>
        <v>44</v>
      </c>
      <c r="N8" s="87">
        <v>25</v>
      </c>
      <c r="O8" s="88">
        <v>19</v>
      </c>
      <c r="P8" s="87">
        <v>9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">
      <c r="A9" s="82">
        <v>8</v>
      </c>
      <c r="B9" s="232" t="str">
        <f>+A21</f>
        <v>Mikulova G</v>
      </c>
      <c r="C9" s="233"/>
      <c r="D9" s="233"/>
      <c r="E9" s="233"/>
      <c r="F9" s="232" t="str">
        <f>+A27</f>
        <v>Lvi C</v>
      </c>
      <c r="G9" s="233"/>
      <c r="H9" s="233"/>
      <c r="I9" s="233"/>
      <c r="J9" s="83">
        <f t="shared" si="0"/>
        <v>1</v>
      </c>
      <c r="K9" s="84">
        <f t="shared" si="1"/>
        <v>1</v>
      </c>
      <c r="L9" s="85">
        <f t="shared" si="2"/>
        <v>38</v>
      </c>
      <c r="M9" s="86">
        <f t="shared" si="2"/>
        <v>46</v>
      </c>
      <c r="N9" s="87">
        <v>25</v>
      </c>
      <c r="O9" s="88">
        <v>21</v>
      </c>
      <c r="P9" s="87">
        <v>13</v>
      </c>
      <c r="Q9" s="88">
        <v>25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">
      <c r="A10" s="82">
        <v>9</v>
      </c>
      <c r="B10" s="236" t="str">
        <f>+A25</f>
        <v>Kometa F</v>
      </c>
      <c r="C10" s="237"/>
      <c r="D10" s="237"/>
      <c r="E10" s="237"/>
      <c r="F10" s="236" t="str">
        <f>+A31</f>
        <v>Střešovice C</v>
      </c>
      <c r="G10" s="237"/>
      <c r="H10" s="237"/>
      <c r="I10" s="237"/>
      <c r="J10" s="83">
        <f t="shared" si="0"/>
        <v>0</v>
      </c>
      <c r="K10" s="84">
        <f t="shared" si="1"/>
        <v>2</v>
      </c>
      <c r="L10" s="85">
        <f t="shared" si="2"/>
        <v>40</v>
      </c>
      <c r="M10" s="86">
        <f t="shared" si="2"/>
        <v>50</v>
      </c>
      <c r="N10" s="87">
        <v>22</v>
      </c>
      <c r="O10" s="88">
        <v>25</v>
      </c>
      <c r="P10" s="87">
        <v>18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">
      <c r="A11" s="82">
        <v>10</v>
      </c>
      <c r="B11" s="232" t="str">
        <f>+A29</f>
        <v>Lvi D</v>
      </c>
      <c r="C11" s="233"/>
      <c r="D11" s="233"/>
      <c r="E11" s="233"/>
      <c r="F11" s="232" t="str">
        <f>+A21</f>
        <v>Mikulova G</v>
      </c>
      <c r="G11" s="233"/>
      <c r="H11" s="233"/>
      <c r="I11" s="233"/>
      <c r="J11" s="83">
        <f t="shared" si="0"/>
        <v>2</v>
      </c>
      <c r="K11" s="84">
        <f t="shared" si="1"/>
        <v>0</v>
      </c>
      <c r="L11" s="85">
        <f t="shared" si="2"/>
        <v>50</v>
      </c>
      <c r="M11" s="86">
        <f t="shared" si="2"/>
        <v>38</v>
      </c>
      <c r="N11" s="87">
        <v>25</v>
      </c>
      <c r="O11" s="88">
        <v>16</v>
      </c>
      <c r="P11" s="87">
        <v>25</v>
      </c>
      <c r="Q11" s="88">
        <v>22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">
      <c r="A12" s="82">
        <v>11</v>
      </c>
      <c r="B12" s="232" t="str">
        <f>+A31</f>
        <v>Střešovice C</v>
      </c>
      <c r="C12" s="233"/>
      <c r="D12" s="233"/>
      <c r="E12" s="233"/>
      <c r="F12" s="232" t="str">
        <f>+A27</f>
        <v>Lvi C</v>
      </c>
      <c r="G12" s="233"/>
      <c r="H12" s="233"/>
      <c r="I12" s="233"/>
      <c r="J12" s="83">
        <f t="shared" si="0"/>
        <v>0</v>
      </c>
      <c r="K12" s="84">
        <f t="shared" si="1"/>
        <v>2</v>
      </c>
      <c r="L12" s="85">
        <f t="shared" si="2"/>
        <v>34</v>
      </c>
      <c r="M12" s="86">
        <f t="shared" si="2"/>
        <v>50</v>
      </c>
      <c r="N12" s="87">
        <v>19</v>
      </c>
      <c r="O12" s="88">
        <v>25</v>
      </c>
      <c r="P12" s="87">
        <v>15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">
      <c r="A13" s="82">
        <v>12</v>
      </c>
      <c r="B13" s="229" t="str">
        <f>+A29</f>
        <v>Lvi D</v>
      </c>
      <c r="C13" s="230"/>
      <c r="D13" s="230"/>
      <c r="E13" s="231"/>
      <c r="F13" s="232" t="str">
        <f>+A23</f>
        <v>Orion G</v>
      </c>
      <c r="G13" s="233"/>
      <c r="H13" s="233"/>
      <c r="I13" s="233"/>
      <c r="J13" s="83">
        <f t="shared" si="0"/>
        <v>0</v>
      </c>
      <c r="K13" s="84">
        <f t="shared" si="1"/>
        <v>2</v>
      </c>
      <c r="L13" s="85">
        <f t="shared" si="2"/>
        <v>38</v>
      </c>
      <c r="M13" s="86">
        <f t="shared" si="2"/>
        <v>50</v>
      </c>
      <c r="N13" s="87">
        <v>15</v>
      </c>
      <c r="O13" s="88">
        <v>25</v>
      </c>
      <c r="P13" s="87">
        <v>23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">
      <c r="A14" s="82">
        <v>13</v>
      </c>
      <c r="B14" s="229" t="str">
        <f>+A27</f>
        <v>Lvi C</v>
      </c>
      <c r="C14" s="230"/>
      <c r="D14" s="230"/>
      <c r="E14" s="231"/>
      <c r="F14" s="232" t="str">
        <f>+A25</f>
        <v>Kometa F</v>
      </c>
      <c r="G14" s="233"/>
      <c r="H14" s="233"/>
      <c r="I14" s="233"/>
      <c r="J14" s="83">
        <f t="shared" si="0"/>
        <v>2</v>
      </c>
      <c r="K14" s="84">
        <f t="shared" si="1"/>
        <v>0</v>
      </c>
      <c r="L14" s="85">
        <f t="shared" si="2"/>
        <v>50</v>
      </c>
      <c r="M14" s="86">
        <f t="shared" si="2"/>
        <v>35</v>
      </c>
      <c r="N14" s="87">
        <v>25</v>
      </c>
      <c r="O14" s="88">
        <v>12</v>
      </c>
      <c r="P14" s="87">
        <v>25</v>
      </c>
      <c r="Q14" s="88">
        <v>23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">
      <c r="A15" s="82">
        <v>14</v>
      </c>
      <c r="B15" s="232" t="str">
        <f>+A23</f>
        <v>Orion G</v>
      </c>
      <c r="C15" s="233"/>
      <c r="D15" s="233"/>
      <c r="E15" s="233"/>
      <c r="F15" s="232" t="str">
        <f>+A21</f>
        <v>Mikulova G</v>
      </c>
      <c r="G15" s="233"/>
      <c r="H15" s="233"/>
      <c r="I15" s="233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2"/>
        <v>30</v>
      </c>
      <c r="N15" s="87">
        <v>25</v>
      </c>
      <c r="O15" s="88">
        <v>14</v>
      </c>
      <c r="P15" s="87">
        <v>25</v>
      </c>
      <c r="Q15" s="88">
        <v>16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35">
      <c r="A16" s="75">
        <v>15</v>
      </c>
      <c r="B16" s="234" t="str">
        <f>+A31</f>
        <v>Střešovice C</v>
      </c>
      <c r="C16" s="235"/>
      <c r="D16" s="235"/>
      <c r="E16" s="235"/>
      <c r="F16" s="234" t="str">
        <f>+A29</f>
        <v>Lvi D</v>
      </c>
      <c r="G16" s="235"/>
      <c r="H16" s="235"/>
      <c r="I16" s="235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40</v>
      </c>
      <c r="N16" s="80">
        <v>25</v>
      </c>
      <c r="O16" s="81">
        <v>17</v>
      </c>
      <c r="P16" s="80">
        <v>25</v>
      </c>
      <c r="Q16" s="81">
        <v>23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220" t="str">
        <f>+zadání!D2</f>
        <v>9. LIGA</v>
      </c>
      <c r="B18" s="221"/>
      <c r="C18" s="221"/>
      <c r="D18" s="222"/>
      <c r="E18" s="199" t="str">
        <f>+A21</f>
        <v>Mikulova G</v>
      </c>
      <c r="F18" s="190"/>
      <c r="G18" s="200"/>
      <c r="H18" s="190" t="str">
        <f>+A23</f>
        <v>Orion G</v>
      </c>
      <c r="I18" s="190"/>
      <c r="J18" s="190"/>
      <c r="K18" s="199" t="str">
        <f>+A25</f>
        <v>Kometa F</v>
      </c>
      <c r="L18" s="190"/>
      <c r="M18" s="200"/>
      <c r="N18" s="190" t="str">
        <f>+A27</f>
        <v>Lvi C</v>
      </c>
      <c r="O18" s="190"/>
      <c r="P18" s="190"/>
      <c r="Q18" s="199" t="str">
        <f>+A29</f>
        <v>Lvi D</v>
      </c>
      <c r="R18" s="190"/>
      <c r="S18" s="200"/>
      <c r="T18" s="190" t="str">
        <f>+A31</f>
        <v>Střešovice C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2" customHeight="1" x14ac:dyDescent="0.3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2" customHeight="1" thickBot="1" x14ac:dyDescent="0.35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">
      <c r="A21" s="189" t="str">
        <f>+zadání!D3</f>
        <v>Mikulova G</v>
      </c>
      <c r="B21" s="190"/>
      <c r="C21" s="190"/>
      <c r="D21" s="191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1</v>
      </c>
      <c r="L21" s="23" t="s">
        <v>0</v>
      </c>
      <c r="M21" s="23">
        <f>+K3</f>
        <v>1</v>
      </c>
      <c r="N21" s="25">
        <f>+J9</f>
        <v>1</v>
      </c>
      <c r="O21" s="23" t="s">
        <v>0</v>
      </c>
      <c r="P21" s="24">
        <f>+K9</f>
        <v>1</v>
      </c>
      <c r="Q21" s="23">
        <f>+K11</f>
        <v>0</v>
      </c>
      <c r="R21" s="23" t="s">
        <v>0</v>
      </c>
      <c r="S21" s="23">
        <f>+J11</f>
        <v>2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2</v>
      </c>
      <c r="X21" s="23" t="s">
        <v>0</v>
      </c>
      <c r="Y21" s="24">
        <f t="shared" ref="Y21:Y32" si="3">+G21+J21+M21+P21+S21+V21</f>
        <v>8</v>
      </c>
      <c r="Z21" s="195">
        <f>IF(W21+Y21=0,"",W21+SUM(AF21:AK21))</f>
        <v>3</v>
      </c>
      <c r="AA21" s="196"/>
      <c r="AB21" s="197">
        <f>+IF(E22&gt;G22,1,0)+IF(H22&gt;J22,1,0)+IF(K22&gt;M22,1,0)+IF(N22&gt;P22,1,0)+IF(Q22&gt;S22,1,0)+IF(T22&gt;V22,1,0)</f>
        <v>1</v>
      </c>
      <c r="AC21" s="198" t="str">
        <f>IFERROR(CONCATENATE(RANK(AE21,$AE$21:$AE$31),"."),"")</f>
        <v>6.</v>
      </c>
      <c r="AE21">
        <f>+Z21*1000000000+AB21*1000000+IFERROR(W21/Y21,10)*1000+IFERROR(W22/Y22,10)</f>
        <v>3001000250.8151259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">
      <c r="A22" s="192"/>
      <c r="B22" s="193"/>
      <c r="C22" s="193"/>
      <c r="D22" s="194"/>
      <c r="E22" s="35"/>
      <c r="F22" s="35"/>
      <c r="G22" s="35"/>
      <c r="H22" s="26">
        <f>+M15</f>
        <v>30</v>
      </c>
      <c r="I22" s="18" t="s">
        <v>0</v>
      </c>
      <c r="J22" s="27">
        <f>+L15</f>
        <v>50</v>
      </c>
      <c r="K22" s="18">
        <f>+L3</f>
        <v>43</v>
      </c>
      <c r="L22" s="18" t="s">
        <v>0</v>
      </c>
      <c r="M22" s="18">
        <f>+M3</f>
        <v>42</v>
      </c>
      <c r="N22" s="26">
        <f>+L9</f>
        <v>38</v>
      </c>
      <c r="O22" s="18" t="s">
        <v>0</v>
      </c>
      <c r="P22" s="27">
        <f>+M9</f>
        <v>46</v>
      </c>
      <c r="Q22" s="18">
        <f>+M11</f>
        <v>38</v>
      </c>
      <c r="R22" s="18" t="s">
        <v>0</v>
      </c>
      <c r="S22" s="18">
        <f>+L11</f>
        <v>50</v>
      </c>
      <c r="T22" s="26">
        <f>+L4</f>
        <v>45</v>
      </c>
      <c r="U22" s="18" t="s">
        <v>0</v>
      </c>
      <c r="V22" s="30">
        <f>+M4</f>
        <v>50</v>
      </c>
      <c r="W22" s="56">
        <f t="shared" ref="W22:W32" si="4">+E22+H22+K22+N22+Q22+T22</f>
        <v>194</v>
      </c>
      <c r="X22" s="57" t="s">
        <v>0</v>
      </c>
      <c r="Y22" s="58">
        <f t="shared" si="3"/>
        <v>238</v>
      </c>
      <c r="Z22" s="167"/>
      <c r="AA22" s="168"/>
      <c r="AB22" s="169"/>
      <c r="AC22" s="171"/>
    </row>
    <row r="23" spans="1:37" ht="21" customHeight="1" x14ac:dyDescent="0.3">
      <c r="A23" s="186" t="str">
        <f>+zadání!D4</f>
        <v>Orion G</v>
      </c>
      <c r="B23" s="163"/>
      <c r="C23" s="163"/>
      <c r="D23" s="164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2</v>
      </c>
      <c r="O23" s="50" t="s">
        <v>0</v>
      </c>
      <c r="P23" s="51">
        <f>+K2</f>
        <v>0</v>
      </c>
      <c r="Q23" s="50">
        <f>+K13</f>
        <v>2</v>
      </c>
      <c r="R23" s="50" t="s">
        <v>0</v>
      </c>
      <c r="S23" s="50">
        <f>+J13</f>
        <v>0</v>
      </c>
      <c r="T23" s="49">
        <f>+J6</f>
        <v>2</v>
      </c>
      <c r="U23" s="50" t="s">
        <v>0</v>
      </c>
      <c r="V23" s="68">
        <f>+K6</f>
        <v>0</v>
      </c>
      <c r="W23" s="59">
        <f t="shared" si="4"/>
        <v>9</v>
      </c>
      <c r="X23" s="50" t="s">
        <v>0</v>
      </c>
      <c r="Y23" s="51">
        <f t="shared" si="3"/>
        <v>1</v>
      </c>
      <c r="Z23" s="165">
        <f t="shared" ref="Z23" si="5">IF(W23+Y23=0,"",W23+SUM(AF23:AK23))</f>
        <v>14</v>
      </c>
      <c r="AA23" s="166"/>
      <c r="AB23" s="187">
        <f t="shared" ref="AB23" si="6">+IF(E24&gt;G24,1,0)+IF(H24&gt;J24,1,0)+IF(K24&gt;M24,1,0)+IF(N24&gt;P24,1,0)+IF(Q24&gt;S24,1,0)+IF(T24&gt;V24,1,0)</f>
        <v>5</v>
      </c>
      <c r="AC23" s="188" t="str">
        <f t="shared" ref="AC23" si="7">IFERROR(CONCATENATE(RANK(AE23,$AE$21:$AE$31),"."),"")</f>
        <v>1.</v>
      </c>
      <c r="AE23">
        <f>+Z23*1000000000+AB23*1000000+IFERROR(W23/Y23,10)*1000+IFERROR(W24/Y24,10)</f>
        <v>14005009001.410404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">
      <c r="A24" s="162"/>
      <c r="B24" s="163"/>
      <c r="C24" s="163"/>
      <c r="D24" s="164"/>
      <c r="E24" s="45">
        <f>+J22</f>
        <v>50</v>
      </c>
      <c r="F24" s="45" t="s">
        <v>0</v>
      </c>
      <c r="G24" s="45">
        <f>+H22</f>
        <v>30</v>
      </c>
      <c r="H24" s="42"/>
      <c r="I24" s="43"/>
      <c r="J24" s="44"/>
      <c r="K24" s="45">
        <f>+M8</f>
        <v>44</v>
      </c>
      <c r="L24" s="45" t="s">
        <v>0</v>
      </c>
      <c r="M24" s="45">
        <f>+L8</f>
        <v>34</v>
      </c>
      <c r="N24" s="46">
        <f>+L2</f>
        <v>50</v>
      </c>
      <c r="O24" s="45" t="s">
        <v>0</v>
      </c>
      <c r="P24" s="47">
        <f>+M2</f>
        <v>38</v>
      </c>
      <c r="Q24" s="45">
        <f>+M13</f>
        <v>50</v>
      </c>
      <c r="R24" s="45" t="s">
        <v>0</v>
      </c>
      <c r="S24" s="45">
        <f>+L13</f>
        <v>38</v>
      </c>
      <c r="T24" s="46">
        <f>+L6</f>
        <v>50</v>
      </c>
      <c r="U24" s="45" t="s">
        <v>0</v>
      </c>
      <c r="V24" s="48">
        <f>+M6</f>
        <v>33</v>
      </c>
      <c r="W24" s="53">
        <f t="shared" si="4"/>
        <v>244</v>
      </c>
      <c r="X24" s="54" t="s">
        <v>0</v>
      </c>
      <c r="Y24" s="55">
        <f t="shared" si="3"/>
        <v>173</v>
      </c>
      <c r="Z24" s="167"/>
      <c r="AA24" s="168"/>
      <c r="AB24" s="170"/>
      <c r="AC24" s="172"/>
    </row>
    <row r="25" spans="1:37" ht="21" customHeight="1" x14ac:dyDescent="0.3">
      <c r="A25" s="180" t="str">
        <f>+zadání!D5</f>
        <v>Kometa F</v>
      </c>
      <c r="B25" s="181"/>
      <c r="C25" s="181"/>
      <c r="D25" s="182"/>
      <c r="E25" s="36">
        <f>+M21</f>
        <v>1</v>
      </c>
      <c r="F25" s="36" t="s">
        <v>0</v>
      </c>
      <c r="G25" s="36">
        <f>+K21</f>
        <v>1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2</v>
      </c>
      <c r="Q25" s="36">
        <f>+J5</f>
        <v>2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2</v>
      </c>
      <c r="W25" s="67">
        <f t="shared" si="4"/>
        <v>4</v>
      </c>
      <c r="X25" s="36" t="s">
        <v>0</v>
      </c>
      <c r="Y25" s="65">
        <f t="shared" si="3"/>
        <v>6</v>
      </c>
      <c r="Z25" s="165">
        <f t="shared" ref="Z25" si="8">IF(W25+Y25=0,"",W25+SUM(AF25:AK25))</f>
        <v>5</v>
      </c>
      <c r="AA25" s="166"/>
      <c r="AB25" s="169">
        <f t="shared" ref="AB25" si="9">+IF(E26&gt;G26,1,0)+IF(H26&gt;J26,1,0)+IF(K26&gt;M26,1,0)+IF(N26&gt;P26,1,0)+IF(Q26&gt;S26,1,0)+IF(T26&gt;V26,1,0)</f>
        <v>1</v>
      </c>
      <c r="AC25" s="171" t="str">
        <f t="shared" ref="AC25" si="10">IFERROR(CONCATENATE(RANK(AE25,$AE$21:$AE$31),"."),"")</f>
        <v>4.</v>
      </c>
      <c r="AE25">
        <f>+Z25*1000000000+AB25*1000000+IFERROR(W25/Y25,10)*1000+IFERROR(W26/Y26,10)</f>
        <v>5001000667.588685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0</v>
      </c>
    </row>
    <row r="26" spans="1:37" ht="21" customHeight="1" x14ac:dyDescent="0.3">
      <c r="A26" s="183"/>
      <c r="B26" s="184"/>
      <c r="C26" s="184"/>
      <c r="D26" s="185"/>
      <c r="E26" s="18">
        <f>+M22</f>
        <v>42</v>
      </c>
      <c r="F26" s="18" t="s">
        <v>0</v>
      </c>
      <c r="G26" s="18">
        <f>+K22</f>
        <v>43</v>
      </c>
      <c r="H26" s="26">
        <f>+M24</f>
        <v>34</v>
      </c>
      <c r="I26" s="18" t="s">
        <v>0</v>
      </c>
      <c r="J26" s="27">
        <f>+K24</f>
        <v>44</v>
      </c>
      <c r="K26" s="37"/>
      <c r="L26" s="35"/>
      <c r="M26" s="38"/>
      <c r="N26" s="26">
        <f>+M14</f>
        <v>35</v>
      </c>
      <c r="O26" s="18" t="s">
        <v>0</v>
      </c>
      <c r="P26" s="27">
        <f>+L14</f>
        <v>50</v>
      </c>
      <c r="Q26" s="18">
        <f>+L5</f>
        <v>50</v>
      </c>
      <c r="R26" s="18" t="s">
        <v>0</v>
      </c>
      <c r="S26" s="18">
        <f>+M5</f>
        <v>31</v>
      </c>
      <c r="T26" s="26">
        <f>+L10</f>
        <v>40</v>
      </c>
      <c r="U26" s="18" t="s">
        <v>0</v>
      </c>
      <c r="V26" s="30">
        <f>+M10</f>
        <v>50</v>
      </c>
      <c r="W26" s="56">
        <f t="shared" si="4"/>
        <v>201</v>
      </c>
      <c r="X26" s="57" t="s">
        <v>0</v>
      </c>
      <c r="Y26" s="58">
        <f t="shared" si="3"/>
        <v>218</v>
      </c>
      <c r="Z26" s="167"/>
      <c r="AA26" s="168"/>
      <c r="AB26" s="169"/>
      <c r="AC26" s="171"/>
    </row>
    <row r="27" spans="1:37" ht="21" customHeight="1" x14ac:dyDescent="0.3">
      <c r="A27" s="186" t="str">
        <f>+zadání!D6</f>
        <v>Lvi C</v>
      </c>
      <c r="B27" s="163"/>
      <c r="C27" s="163"/>
      <c r="D27" s="164"/>
      <c r="E27" s="50">
        <f>+P21</f>
        <v>1</v>
      </c>
      <c r="F27" s="50" t="s">
        <v>0</v>
      </c>
      <c r="G27" s="50">
        <f>+N21</f>
        <v>1</v>
      </c>
      <c r="H27" s="49">
        <f>+P23</f>
        <v>0</v>
      </c>
      <c r="I27" s="50" t="s">
        <v>0</v>
      </c>
      <c r="J27" s="51">
        <f>+N23</f>
        <v>2</v>
      </c>
      <c r="K27" s="50">
        <f>+P25</f>
        <v>2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2</v>
      </c>
      <c r="U27" s="50" t="s">
        <v>0</v>
      </c>
      <c r="V27" s="68">
        <f>+J12</f>
        <v>0</v>
      </c>
      <c r="W27" s="59">
        <f t="shared" si="4"/>
        <v>7</v>
      </c>
      <c r="X27" s="50" t="s">
        <v>0</v>
      </c>
      <c r="Y27" s="51">
        <f t="shared" si="3"/>
        <v>3</v>
      </c>
      <c r="Z27" s="165">
        <f t="shared" ref="Z27" si="11">IF(W27+Y27=0,"",W27+SUM(AF27:AK27))</f>
        <v>11</v>
      </c>
      <c r="AA27" s="166"/>
      <c r="AB27" s="187">
        <f t="shared" ref="AB27" si="12">+IF(E28&gt;G28,1,0)+IF(H28&gt;J28,1,0)+IF(K28&gt;M28,1,0)+IF(N28&gt;P28,1,0)+IF(Q28&gt;S28,1,0)+IF(T28&gt;V28,1,0)</f>
        <v>4</v>
      </c>
      <c r="AC27" s="188" t="str">
        <f t="shared" ref="AC27" si="13">IFERROR(CONCATENATE(RANK(AE27,$AE$21:$AE$31),"."),"")</f>
        <v>2.</v>
      </c>
      <c r="AE27">
        <f>+Z27*1000000000+AB27*1000000+IFERROR(W27/Y27,10)*1000+IFERROR(W28/Y28,10)</f>
        <v>11004002334.545769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1</v>
      </c>
    </row>
    <row r="28" spans="1:37" ht="21" customHeight="1" x14ac:dyDescent="0.3">
      <c r="A28" s="162"/>
      <c r="B28" s="163"/>
      <c r="C28" s="163"/>
      <c r="D28" s="164"/>
      <c r="E28" s="45">
        <f>+P22</f>
        <v>46</v>
      </c>
      <c r="F28" s="45" t="s">
        <v>0</v>
      </c>
      <c r="G28" s="45">
        <f>+N22</f>
        <v>38</v>
      </c>
      <c r="H28" s="46">
        <f>+P24</f>
        <v>38</v>
      </c>
      <c r="I28" s="45" t="s">
        <v>0</v>
      </c>
      <c r="J28" s="47">
        <f>+N24</f>
        <v>50</v>
      </c>
      <c r="K28" s="45">
        <f>+P26</f>
        <v>50</v>
      </c>
      <c r="L28" s="45" t="s">
        <v>0</v>
      </c>
      <c r="M28" s="45">
        <f>+N26</f>
        <v>35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36</v>
      </c>
      <c r="T28" s="46">
        <f>+M12</f>
        <v>50</v>
      </c>
      <c r="U28" s="45" t="s">
        <v>0</v>
      </c>
      <c r="V28" s="48">
        <f>+L12</f>
        <v>34</v>
      </c>
      <c r="W28" s="53">
        <f t="shared" si="4"/>
        <v>234</v>
      </c>
      <c r="X28" s="54" t="s">
        <v>0</v>
      </c>
      <c r="Y28" s="55">
        <f t="shared" si="3"/>
        <v>193</v>
      </c>
      <c r="Z28" s="167"/>
      <c r="AA28" s="168"/>
      <c r="AB28" s="170"/>
      <c r="AC28" s="172"/>
    </row>
    <row r="29" spans="1:37" ht="21" customHeight="1" x14ac:dyDescent="0.3">
      <c r="A29" s="159" t="str">
        <f>+zadání!D7</f>
        <v>Lvi D</v>
      </c>
      <c r="B29" s="160"/>
      <c r="C29" s="160"/>
      <c r="D29" s="161"/>
      <c r="E29" s="36">
        <f>+S21</f>
        <v>2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2</v>
      </c>
      <c r="K29" s="36">
        <f>+S25</f>
        <v>0</v>
      </c>
      <c r="L29" s="36" t="s">
        <v>0</v>
      </c>
      <c r="M29" s="36">
        <f>+Q25</f>
        <v>2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2</v>
      </c>
      <c r="X29" s="36" t="s">
        <v>0</v>
      </c>
      <c r="Y29" s="65">
        <f t="shared" si="3"/>
        <v>8</v>
      </c>
      <c r="Z29" s="165">
        <f t="shared" ref="Z29" si="14">IF(W29+Y29=0,"",W29+SUM(AF29:AK29))</f>
        <v>3</v>
      </c>
      <c r="AA29" s="166"/>
      <c r="AB29" s="169">
        <f t="shared" ref="AB29" si="15">+IF(E30&gt;G30,1,0)+IF(H30&gt;J30,1,0)+IF(K30&gt;M30,1,0)+IF(N30&gt;P30,1,0)+IF(Q30&gt;S30,1,0)+IF(T30&gt;V30,1,0)</f>
        <v>1</v>
      </c>
      <c r="AC29" s="171" t="str">
        <f t="shared" ref="AC29" si="16">IFERROR(CONCATENATE(RANK(AE29,$AE$21:$AE$31),"."),"")</f>
        <v>5.</v>
      </c>
      <c r="AE29">
        <f>+Z29*1000000000+AB29*1000000+IFERROR(W29/Y29,10)*1000+IFERROR(W30/Y30,10)</f>
        <v>3001000250.8193278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">
      <c r="A30" s="162"/>
      <c r="B30" s="163"/>
      <c r="C30" s="163"/>
      <c r="D30" s="164"/>
      <c r="E30" s="45">
        <f>+S22</f>
        <v>50</v>
      </c>
      <c r="F30" s="45" t="s">
        <v>0</v>
      </c>
      <c r="G30" s="45">
        <f>+Q22</f>
        <v>38</v>
      </c>
      <c r="H30" s="46">
        <f>+S24</f>
        <v>38</v>
      </c>
      <c r="I30" s="45" t="s">
        <v>0</v>
      </c>
      <c r="J30" s="47">
        <f>+Q24</f>
        <v>50</v>
      </c>
      <c r="K30" s="45">
        <f>+S26</f>
        <v>31</v>
      </c>
      <c r="L30" s="45" t="s">
        <v>0</v>
      </c>
      <c r="M30" s="45">
        <f>+Q26</f>
        <v>50</v>
      </c>
      <c r="N30" s="46">
        <f>+S28</f>
        <v>36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40</v>
      </c>
      <c r="U30" s="45" t="s">
        <v>0</v>
      </c>
      <c r="V30" s="48">
        <f>+L16</f>
        <v>50</v>
      </c>
      <c r="W30" s="53">
        <f t="shared" si="4"/>
        <v>195</v>
      </c>
      <c r="X30" s="54" t="s">
        <v>0</v>
      </c>
      <c r="Y30" s="55">
        <f t="shared" si="3"/>
        <v>238</v>
      </c>
      <c r="Z30" s="167"/>
      <c r="AA30" s="168"/>
      <c r="AB30" s="170"/>
      <c r="AC30" s="172"/>
    </row>
    <row r="31" spans="1:37" ht="21" customHeight="1" x14ac:dyDescent="0.3">
      <c r="A31" s="159" t="str">
        <f>+zadání!D8</f>
        <v>Střešovice C</v>
      </c>
      <c r="B31" s="160"/>
      <c r="C31" s="160"/>
      <c r="D31" s="161"/>
      <c r="E31" s="50">
        <f>+V21</f>
        <v>2</v>
      </c>
      <c r="F31" s="50" t="s">
        <v>0</v>
      </c>
      <c r="G31" s="50">
        <f>+T21</f>
        <v>0</v>
      </c>
      <c r="H31" s="49">
        <f>+V23</f>
        <v>0</v>
      </c>
      <c r="I31" s="50" t="s">
        <v>0</v>
      </c>
      <c r="J31" s="51">
        <f>+T23</f>
        <v>2</v>
      </c>
      <c r="K31" s="50">
        <f>+V25</f>
        <v>2</v>
      </c>
      <c r="L31" s="50" t="s">
        <v>0</v>
      </c>
      <c r="M31" s="50">
        <f>+T25</f>
        <v>0</v>
      </c>
      <c r="N31" s="49">
        <f>+V27</f>
        <v>0</v>
      </c>
      <c r="O31" s="50" t="s">
        <v>0</v>
      </c>
      <c r="P31" s="51">
        <f>+T27</f>
        <v>2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6</v>
      </c>
      <c r="X31" s="50" t="s">
        <v>0</v>
      </c>
      <c r="Y31" s="51">
        <f t="shared" si="3"/>
        <v>4</v>
      </c>
      <c r="Z31" s="165">
        <f t="shared" ref="Z31" si="17">IF(W31+Y31=0,"",W31+SUM(AF31:AK31))</f>
        <v>9</v>
      </c>
      <c r="AA31" s="166"/>
      <c r="AB31" s="169">
        <f t="shared" ref="AB31" si="18">+IF(E32&gt;G32,1,0)+IF(H32&gt;J32,1,0)+IF(K32&gt;M32,1,0)+IF(N32&gt;P32,1,0)+IF(Q32&gt;S32,1,0)+IF(T32&gt;V32,1,0)</f>
        <v>3</v>
      </c>
      <c r="AC31" s="171" t="str">
        <f t="shared" ref="AC31" si="19">IFERROR(CONCATENATE(RANK(AE31,$AE$21:$AE$31),"."),"")</f>
        <v>3.</v>
      </c>
      <c r="AE31">
        <f>+Z31*1000000000+AB31*1000000+IFERROR(W31/Y31,10)*1000+IFERROR(W32/Y32,10)</f>
        <v>9003001500.9644451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173"/>
      <c r="B32" s="174"/>
      <c r="C32" s="174"/>
      <c r="D32" s="175"/>
      <c r="E32" s="19">
        <f>+V22</f>
        <v>50</v>
      </c>
      <c r="F32" s="19" t="s">
        <v>0</v>
      </c>
      <c r="G32" s="19">
        <f>+T22</f>
        <v>45</v>
      </c>
      <c r="H32" s="21">
        <f>+V24</f>
        <v>33</v>
      </c>
      <c r="I32" s="19" t="s">
        <v>0</v>
      </c>
      <c r="J32" s="20">
        <f>+T24</f>
        <v>50</v>
      </c>
      <c r="K32" s="19">
        <f>+V26</f>
        <v>50</v>
      </c>
      <c r="L32" s="19" t="s">
        <v>0</v>
      </c>
      <c r="M32" s="19">
        <f>+T26</f>
        <v>40</v>
      </c>
      <c r="N32" s="21">
        <f>+V28</f>
        <v>34</v>
      </c>
      <c r="O32" s="19" t="s">
        <v>0</v>
      </c>
      <c r="P32" s="20">
        <f>+T28</f>
        <v>50</v>
      </c>
      <c r="Q32" s="19">
        <f>+V30</f>
        <v>50</v>
      </c>
      <c r="R32" s="19" t="s">
        <v>0</v>
      </c>
      <c r="S32" s="19">
        <f>+T30</f>
        <v>40</v>
      </c>
      <c r="T32" s="33"/>
      <c r="U32" s="32"/>
      <c r="V32" s="34"/>
      <c r="W32" s="61">
        <f t="shared" si="4"/>
        <v>217</v>
      </c>
      <c r="X32" s="62" t="s">
        <v>0</v>
      </c>
      <c r="Y32" s="63">
        <f t="shared" si="3"/>
        <v>225</v>
      </c>
      <c r="Z32" s="176"/>
      <c r="AA32" s="177"/>
      <c r="AB32" s="178"/>
      <c r="AC32" s="17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  <pageSetUpPr fitToPage="1"/>
  </sheetPr>
  <dimension ref="A1:AE22"/>
  <sheetViews>
    <sheetView topLeftCell="A5" zoomScale="80" zoomScaleNormal="80" workbookViewId="0">
      <selection activeCell="T3" sqref="T3:Y3"/>
    </sheetView>
  </sheetViews>
  <sheetFormatPr defaultColWidth="8.77734375" defaultRowHeight="14.4" x14ac:dyDescent="0.3"/>
  <cols>
    <col min="2" max="2" width="13.88671875" customWidth="1"/>
    <col min="3" max="3" width="1.21875" customWidth="1"/>
    <col min="4" max="5" width="13.88671875" customWidth="1"/>
    <col min="6" max="6" width="1.21875" customWidth="1"/>
    <col min="7" max="8" width="13.88671875" customWidth="1"/>
    <col min="9" max="9" width="1.21875" customWidth="1"/>
    <col min="10" max="11" width="13.88671875" customWidth="1"/>
    <col min="12" max="12" width="1.21875" customWidth="1"/>
    <col min="13" max="13" width="13.88671875" customWidth="1"/>
    <col min="14" max="14" width="14" customWidth="1"/>
    <col min="15" max="15" width="1.21875" bestFit="1" customWidth="1"/>
    <col min="16" max="17" width="14" customWidth="1"/>
    <col min="18" max="18" width="1.21875" bestFit="1" customWidth="1"/>
    <col min="19" max="20" width="14" customWidth="1"/>
    <col min="21" max="21" width="1.21875" bestFit="1" customWidth="1"/>
    <col min="22" max="23" width="14" customWidth="1"/>
    <col min="24" max="24" width="1.21875" bestFit="1" customWidth="1"/>
    <col min="25" max="26" width="14" customWidth="1"/>
    <col min="27" max="27" width="1.21875" bestFit="1" customWidth="1"/>
    <col min="28" max="29" width="14" customWidth="1"/>
    <col min="30" max="30" width="1.21875" bestFit="1" customWidth="1"/>
    <col min="31" max="31" width="14" customWidth="1"/>
  </cols>
  <sheetData>
    <row r="1" spans="1:31" ht="31.2" customHeight="1" thickBot="1" x14ac:dyDescent="0.7">
      <c r="A1" s="154" t="s">
        <v>44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1:31" ht="33.6" x14ac:dyDescent="0.65">
      <c r="B2" s="151" t="str">
        <f>+zadání!B11</f>
        <v>6. LIGA</v>
      </c>
      <c r="C2" s="152"/>
      <c r="D2" s="152"/>
      <c r="E2" s="152"/>
      <c r="F2" s="152"/>
      <c r="G2" s="153"/>
      <c r="H2" s="151" t="str">
        <f>+zadání!D11</f>
        <v>7. LIGA</v>
      </c>
      <c r="I2" s="152"/>
      <c r="J2" s="152"/>
      <c r="K2" s="152"/>
      <c r="L2" s="152"/>
      <c r="M2" s="153"/>
      <c r="N2" s="151" t="str">
        <f>+zadání!B2</f>
        <v>8. LIGA</v>
      </c>
      <c r="O2" s="152"/>
      <c r="P2" s="152"/>
      <c r="Q2" s="152"/>
      <c r="R2" s="152"/>
      <c r="S2" s="153"/>
      <c r="T2" s="151" t="str">
        <f>+zadání!D2</f>
        <v>9. LIGA</v>
      </c>
      <c r="U2" s="152"/>
      <c r="V2" s="152"/>
      <c r="W2" s="152"/>
      <c r="X2" s="152"/>
      <c r="Y2" s="153"/>
      <c r="Z2" s="151" t="str">
        <f>+zadání!F2</f>
        <v>10. LIGA</v>
      </c>
      <c r="AA2" s="152"/>
      <c r="AB2" s="152"/>
      <c r="AC2" s="152"/>
      <c r="AD2" s="152"/>
      <c r="AE2" s="153"/>
    </row>
    <row r="3" spans="1:31" ht="15" thickBot="1" x14ac:dyDescent="0.35">
      <c r="A3" s="1"/>
      <c r="B3" s="155" t="s">
        <v>42</v>
      </c>
      <c r="C3" s="156"/>
      <c r="D3" s="157"/>
      <c r="E3" s="156" t="s">
        <v>43</v>
      </c>
      <c r="F3" s="156"/>
      <c r="G3" s="158"/>
      <c r="H3" s="155" t="s">
        <v>40</v>
      </c>
      <c r="I3" s="156"/>
      <c r="J3" s="157"/>
      <c r="K3" s="156" t="s">
        <v>41</v>
      </c>
      <c r="L3" s="156"/>
      <c r="M3" s="158"/>
      <c r="N3" s="147" t="s">
        <v>15</v>
      </c>
      <c r="O3" s="148"/>
      <c r="P3" s="149"/>
      <c r="Q3" s="148" t="s">
        <v>16</v>
      </c>
      <c r="R3" s="148"/>
      <c r="S3" s="150"/>
      <c r="T3" s="155" t="s">
        <v>13</v>
      </c>
      <c r="U3" s="156"/>
      <c r="V3" s="157"/>
      <c r="W3" s="156" t="s">
        <v>14</v>
      </c>
      <c r="X3" s="156"/>
      <c r="Y3" s="158"/>
      <c r="Z3" s="155" t="s">
        <v>11</v>
      </c>
      <c r="AA3" s="156"/>
      <c r="AB3" s="157"/>
      <c r="AC3" s="156" t="s">
        <v>12</v>
      </c>
      <c r="AD3" s="156"/>
      <c r="AE3" s="158"/>
    </row>
    <row r="4" spans="1:31" s="3" customFormat="1" ht="30.6" customHeight="1" x14ac:dyDescent="0.3">
      <c r="A4" s="5">
        <v>0.375</v>
      </c>
      <c r="B4" s="104" t="str">
        <f>VLOOKUP(zadání!N4,zadání!$A$12:$B$17,2,0)</f>
        <v>Orion F</v>
      </c>
      <c r="C4" s="18" t="s">
        <v>21</v>
      </c>
      <c r="D4" s="27" t="str">
        <f>VLOOKUP(zadání!P4,zadání!$A$12:$B$17,2,0)</f>
        <v>Kunice B</v>
      </c>
      <c r="E4" s="18" t="str">
        <f>VLOOKUP(zadání!Q4,zadání!$A$12:$B$17,2,0)</f>
        <v>Meteor C</v>
      </c>
      <c r="F4" s="18" t="s">
        <v>21</v>
      </c>
      <c r="G4" s="30" t="str">
        <f>VLOOKUP(zadání!S4,zadání!$A$12:$B$17,2,0)</f>
        <v>Orion E</v>
      </c>
      <c r="H4" s="104" t="str">
        <f>VLOOKUP(zadání!N4,zadání!$C$12:$D$17,2,0)</f>
        <v>Lvi B</v>
      </c>
      <c r="I4" s="18" t="s">
        <v>21</v>
      </c>
      <c r="J4" s="27" t="str">
        <f>VLOOKUP(zadání!P4,zadání!$C$12:$D$17,2,0)</f>
        <v>Kunice C</v>
      </c>
      <c r="K4" s="18" t="str">
        <f>VLOOKUP(zadání!Q4,zadání!$C$12:$D$17,2,0)</f>
        <v>Mikulova D</v>
      </c>
      <c r="L4" s="18" t="s">
        <v>21</v>
      </c>
      <c r="M4" s="30" t="str">
        <f>VLOOKUP(zadání!S4,zadání!$C$12:$D$17,2,0)</f>
        <v>Španielka B</v>
      </c>
      <c r="N4" s="104" t="str">
        <f>VLOOKUP(zadání!N4,zadání!$A$3:$B$8,2,0)</f>
        <v>Orion D</v>
      </c>
      <c r="O4" s="18" t="s">
        <v>21</v>
      </c>
      <c r="P4" s="27" t="str">
        <f>VLOOKUP(zadání!P4,zadání!$A$3:$B$8,2,0)</f>
        <v>Meteor D</v>
      </c>
      <c r="Q4" s="18" t="str">
        <f>VLOOKUP(zadání!Q4,zadání!$A$3:$B$8,2,0)</f>
        <v>Počernice C</v>
      </c>
      <c r="R4" s="18" t="s">
        <v>21</v>
      </c>
      <c r="S4" s="30" t="str">
        <f>VLOOKUP(zadání!S4,zadání!$A$3:$B$8,2,0)</f>
        <v>Střešovice D</v>
      </c>
      <c r="T4" s="104" t="str">
        <f>VLOOKUP(zadání!N4,zadání!$C$3:$D$8,2,0)</f>
        <v>Orion G</v>
      </c>
      <c r="U4" s="18" t="s">
        <v>21</v>
      </c>
      <c r="V4" s="27" t="str">
        <f>VLOOKUP(zadání!P4,zadání!$C$3:$D$8,2,0)</f>
        <v>Lvi C</v>
      </c>
      <c r="W4" s="18" t="str">
        <f>VLOOKUP(zadání!Q4,zadání!$C$3:$D$8,2,0)</f>
        <v>Mikulova G</v>
      </c>
      <c r="X4" s="18" t="s">
        <v>21</v>
      </c>
      <c r="Y4" s="30" t="str">
        <f>VLOOKUP(zadání!S4,zadání!$C$3:$D$8,2,0)</f>
        <v>Kometa F</v>
      </c>
      <c r="Z4" s="104" t="str">
        <f>VLOOKUP(zadání!N4,zadání!$E$3:$F$8,2,0)</f>
        <v>Dansport D</v>
      </c>
      <c r="AA4" s="18" t="s">
        <v>21</v>
      </c>
      <c r="AB4" s="27" t="str">
        <f>VLOOKUP(zadání!P4,zadání!$E$3:$F$8,2,0)</f>
        <v>Kometa H</v>
      </c>
      <c r="AC4" s="18" t="str">
        <f>VLOOKUP(zadání!Q4,zadání!$E$3:$F$8,2,0)</f>
        <v>Mikulova H</v>
      </c>
      <c r="AD4" s="18" t="s">
        <v>21</v>
      </c>
      <c r="AE4" s="30" t="str">
        <f>VLOOKUP(zadání!S4,zadání!$E$3:$F$8,2,0)</f>
        <v>Počernice D</v>
      </c>
    </row>
    <row r="5" spans="1:31" s="3" customFormat="1" ht="30.6" customHeight="1" x14ac:dyDescent="0.3">
      <c r="A5" s="7">
        <v>0.39583333333333331</v>
      </c>
      <c r="B5" s="105" t="str">
        <f>VLOOKUP(zadání!N5,zadání!$A$12:$B$17,2,0)</f>
        <v>Meteor C</v>
      </c>
      <c r="C5" s="106" t="s">
        <v>21</v>
      </c>
      <c r="D5" s="107" t="str">
        <f>VLOOKUP(zadání!P5,zadání!$A$12:$B$17,2,0)</f>
        <v>Slavia A</v>
      </c>
      <c r="E5" s="106" t="str">
        <f>VLOOKUP(zadání!Q5,zadání!$A$12:$B$17,2,0)</f>
        <v>Orion E</v>
      </c>
      <c r="F5" s="106" t="s">
        <v>21</v>
      </c>
      <c r="G5" s="108" t="str">
        <f>VLOOKUP(zadání!S5,zadání!$A$12:$B$17,2,0)</f>
        <v>Meteor B</v>
      </c>
      <c r="H5" s="105" t="str">
        <f>VLOOKUP(zadání!N5,zadání!$C$12:$D$17,2,0)</f>
        <v>Mikulova D</v>
      </c>
      <c r="I5" s="106" t="s">
        <v>21</v>
      </c>
      <c r="J5" s="107" t="str">
        <f>VLOOKUP(zadání!P5,zadání!$C$12:$D$17,2,0)</f>
        <v>Kometa G</v>
      </c>
      <c r="K5" s="106" t="str">
        <f>VLOOKUP(zadání!Q5,zadání!$C$12:$D$17,2,0)</f>
        <v>Španielka B</v>
      </c>
      <c r="L5" s="106" t="s">
        <v>21</v>
      </c>
      <c r="M5" s="108" t="str">
        <f>VLOOKUP(zadání!S5,zadání!$C$12:$D$17,2,0)</f>
        <v>Vršovice C</v>
      </c>
      <c r="N5" s="105" t="str">
        <f>VLOOKUP(zadání!N5,zadání!$A$3:$B$8,2,0)</f>
        <v>Počernice C</v>
      </c>
      <c r="O5" s="106" t="s">
        <v>21</v>
      </c>
      <c r="P5" s="107" t="str">
        <f>VLOOKUP(zadání!P5,zadání!$A$3:$B$8,2,0)</f>
        <v>Dansport B</v>
      </c>
      <c r="Q5" s="106" t="str">
        <f>VLOOKUP(zadání!Q5,zadání!$A$3:$B$8,2,0)</f>
        <v>Střešovice D</v>
      </c>
      <c r="R5" s="106" t="s">
        <v>21</v>
      </c>
      <c r="S5" s="108" t="str">
        <f>VLOOKUP(zadání!S5,zadání!$A$3:$B$8,2,0)</f>
        <v>Slavia B</v>
      </c>
      <c r="T5" s="105" t="str">
        <f>VLOOKUP(zadání!N5,zadání!$C$3:$D$8,2,0)</f>
        <v>Mikulova G</v>
      </c>
      <c r="U5" s="106" t="s">
        <v>21</v>
      </c>
      <c r="V5" s="107" t="str">
        <f>VLOOKUP(zadání!P5,zadání!$C$3:$D$8,2,0)</f>
        <v>Střešovice C</v>
      </c>
      <c r="W5" s="106" t="str">
        <f>VLOOKUP(zadání!Q5,zadání!$C$3:$D$8,2,0)</f>
        <v>Kometa F</v>
      </c>
      <c r="X5" s="106" t="s">
        <v>21</v>
      </c>
      <c r="Y5" s="108" t="str">
        <f>VLOOKUP(zadání!S5,zadání!$C$3:$D$8,2,0)</f>
        <v>Lvi D</v>
      </c>
      <c r="Z5" s="105" t="str">
        <f>VLOOKUP(zadání!N5,zadání!$E$3:$F$8,2,0)</f>
        <v>Mikulova H</v>
      </c>
      <c r="AA5" s="106" t="s">
        <v>21</v>
      </c>
      <c r="AB5" s="107" t="str">
        <f>VLOOKUP(zadání!P5,zadání!$E$3:$F$8,2,0)</f>
        <v>Meteor F</v>
      </c>
      <c r="AC5" s="106" t="str">
        <f>VLOOKUP(zadání!Q5,zadání!$E$3:$F$8,2,0)</f>
        <v>Počernice D</v>
      </c>
      <c r="AD5" s="106" t="s">
        <v>21</v>
      </c>
      <c r="AE5" s="108" t="str">
        <f>VLOOKUP(zadání!S5,zadání!$E$3:$F$8,2,0)</f>
        <v>Meteor E</v>
      </c>
    </row>
    <row r="6" spans="1:31" s="3" customFormat="1" ht="30.6" customHeight="1" x14ac:dyDescent="0.3">
      <c r="A6" s="7">
        <f>2*A5-A4</f>
        <v>0.41666666666666663</v>
      </c>
      <c r="B6" s="105" t="str">
        <f>VLOOKUP(zadání!N6,zadání!$A$12:$B$17,2,0)</f>
        <v>Orion F</v>
      </c>
      <c r="C6" s="106" t="s">
        <v>21</v>
      </c>
      <c r="D6" s="107" t="str">
        <f>VLOOKUP(zadání!P6,zadání!$A$12:$B$17,2,0)</f>
        <v>Slavia A</v>
      </c>
      <c r="E6" s="106" t="str">
        <f>VLOOKUP(zadání!Q6,zadání!$A$12:$B$17,2,0)</f>
        <v>Kunice B</v>
      </c>
      <c r="F6" s="106" t="s">
        <v>21</v>
      </c>
      <c r="G6" s="108" t="str">
        <f>VLOOKUP(zadání!S6,zadání!$A$12:$B$17,2,0)</f>
        <v>Meteor B</v>
      </c>
      <c r="H6" s="105" t="str">
        <f>VLOOKUP(zadání!N6,zadání!$C$12:$D$17,2,0)</f>
        <v>Lvi B</v>
      </c>
      <c r="I6" s="106" t="s">
        <v>21</v>
      </c>
      <c r="J6" s="107" t="str">
        <f>VLOOKUP(zadání!P6,zadání!$C$12:$D$17,2,0)</f>
        <v>Kometa G</v>
      </c>
      <c r="K6" s="106" t="str">
        <f>VLOOKUP(zadání!Q6,zadání!$C$12:$D$17,2,0)</f>
        <v>Kunice C</v>
      </c>
      <c r="L6" s="106" t="s">
        <v>21</v>
      </c>
      <c r="M6" s="108" t="str">
        <f>VLOOKUP(zadání!S6,zadání!$C$12:$D$17,2,0)</f>
        <v>Vršovice C</v>
      </c>
      <c r="N6" s="105" t="str">
        <f>VLOOKUP(zadání!N6,zadání!$A$3:$B$8,2,0)</f>
        <v>Orion D</v>
      </c>
      <c r="O6" s="106" t="s">
        <v>21</v>
      </c>
      <c r="P6" s="107" t="str">
        <f>VLOOKUP(zadání!P6,zadání!$A$3:$B$8,2,0)</f>
        <v>Dansport B</v>
      </c>
      <c r="Q6" s="106" t="str">
        <f>VLOOKUP(zadání!Q6,zadání!$A$3:$B$8,2,0)</f>
        <v>Meteor D</v>
      </c>
      <c r="R6" s="106" t="s">
        <v>21</v>
      </c>
      <c r="S6" s="108" t="str">
        <f>VLOOKUP(zadání!S6,zadání!$A$3:$B$8,2,0)</f>
        <v>Slavia B</v>
      </c>
      <c r="T6" s="105" t="str">
        <f>VLOOKUP(zadání!N6,zadání!$C$3:$D$8,2,0)</f>
        <v>Orion G</v>
      </c>
      <c r="U6" s="106" t="s">
        <v>21</v>
      </c>
      <c r="V6" s="107" t="str">
        <f>VLOOKUP(zadání!P6,zadání!$C$3:$D$8,2,0)</f>
        <v>Střešovice C</v>
      </c>
      <c r="W6" s="106" t="str">
        <f>VLOOKUP(zadání!Q6,zadání!$C$3:$D$8,2,0)</f>
        <v>Lvi C</v>
      </c>
      <c r="X6" s="106" t="s">
        <v>21</v>
      </c>
      <c r="Y6" s="108" t="str">
        <f>VLOOKUP(zadání!S6,zadání!$C$3:$D$8,2,0)</f>
        <v>Lvi D</v>
      </c>
      <c r="Z6" s="105" t="str">
        <f>VLOOKUP(zadání!N6,zadání!$E$3:$F$8,2,0)</f>
        <v>Dansport D</v>
      </c>
      <c r="AA6" s="106" t="s">
        <v>21</v>
      </c>
      <c r="AB6" s="107" t="str">
        <f>VLOOKUP(zadání!P6,zadání!$E$3:$F$8,2,0)</f>
        <v>Meteor F</v>
      </c>
      <c r="AC6" s="106" t="str">
        <f>VLOOKUP(zadání!Q6,zadání!$E$3:$F$8,2,0)</f>
        <v>Kometa H</v>
      </c>
      <c r="AD6" s="106" t="s">
        <v>21</v>
      </c>
      <c r="AE6" s="108" t="str">
        <f>VLOOKUP(zadání!S6,zadání!$E$3:$F$8,2,0)</f>
        <v>Meteor E</v>
      </c>
    </row>
    <row r="7" spans="1:31" s="3" customFormat="1" ht="30.6" customHeight="1" x14ac:dyDescent="0.3">
      <c r="A7" s="7">
        <f t="shared" ref="A7:A11" si="0">2*A6-A5</f>
        <v>0.43749999999999994</v>
      </c>
      <c r="B7" s="105" t="str">
        <f>VLOOKUP(zadání!N7,zadání!$A$12:$B$17,2,0)</f>
        <v>Orion E</v>
      </c>
      <c r="C7" s="106" t="s">
        <v>21</v>
      </c>
      <c r="D7" s="107" t="str">
        <f>VLOOKUP(zadání!P7,zadání!$A$12:$B$17,2,0)</f>
        <v>Orion F</v>
      </c>
      <c r="E7" s="106" t="str">
        <f>VLOOKUP(zadání!Q7,zadání!$A$12:$B$17,2,0)</f>
        <v>Meteor C</v>
      </c>
      <c r="F7" s="106" t="s">
        <v>21</v>
      </c>
      <c r="G7" s="108" t="str">
        <f>VLOOKUP(zadání!S7,zadání!$A$12:$B$17,2,0)</f>
        <v>Kunice B</v>
      </c>
      <c r="H7" s="105" t="str">
        <f>VLOOKUP(zadání!N7,zadání!$C$12:$D$17,2,0)</f>
        <v>Španielka B</v>
      </c>
      <c r="I7" s="106" t="s">
        <v>21</v>
      </c>
      <c r="J7" s="107" t="str">
        <f>VLOOKUP(zadání!P7,zadání!$C$12:$D$17,2,0)</f>
        <v>Lvi B</v>
      </c>
      <c r="K7" s="106" t="str">
        <f>VLOOKUP(zadání!Q7,zadání!$C$12:$D$17,2,0)</f>
        <v>Mikulova D</v>
      </c>
      <c r="L7" s="106" t="s">
        <v>21</v>
      </c>
      <c r="M7" s="108" t="str">
        <f>VLOOKUP(zadání!S7,zadání!$C$12:$D$17,2,0)</f>
        <v>Kunice C</v>
      </c>
      <c r="N7" s="105" t="str">
        <f>VLOOKUP(zadání!N7,zadání!$A$3:$B$8,2,0)</f>
        <v>Střešovice D</v>
      </c>
      <c r="O7" s="106" t="s">
        <v>21</v>
      </c>
      <c r="P7" s="107" t="str">
        <f>VLOOKUP(zadání!P7,zadání!$A$3:$B$8,2,0)</f>
        <v>Orion D</v>
      </c>
      <c r="Q7" s="106" t="str">
        <f>VLOOKUP(zadání!Q7,zadání!$A$3:$B$8,2,0)</f>
        <v>Počernice C</v>
      </c>
      <c r="R7" s="106" t="s">
        <v>21</v>
      </c>
      <c r="S7" s="108" t="str">
        <f>VLOOKUP(zadání!S7,zadání!$A$3:$B$8,2,0)</f>
        <v>Meteor D</v>
      </c>
      <c r="T7" s="105" t="str">
        <f>VLOOKUP(zadání!N7,zadání!$C$3:$D$8,2,0)</f>
        <v>Kometa F</v>
      </c>
      <c r="U7" s="106" t="s">
        <v>21</v>
      </c>
      <c r="V7" s="107" t="str">
        <f>VLOOKUP(zadání!P7,zadání!$C$3:$D$8,2,0)</f>
        <v>Orion G</v>
      </c>
      <c r="W7" s="106" t="str">
        <f>VLOOKUP(zadání!Q7,zadání!$C$3:$D$8,2,0)</f>
        <v>Mikulova G</v>
      </c>
      <c r="X7" s="106" t="s">
        <v>21</v>
      </c>
      <c r="Y7" s="108" t="str">
        <f>VLOOKUP(zadání!S7,zadání!$C$3:$D$8,2,0)</f>
        <v>Lvi C</v>
      </c>
      <c r="Z7" s="105" t="str">
        <f>VLOOKUP(zadání!N7,zadání!$E$3:$F$8,2,0)</f>
        <v>Počernice D</v>
      </c>
      <c r="AA7" s="106" t="s">
        <v>21</v>
      </c>
      <c r="AB7" s="107" t="str">
        <f>VLOOKUP(zadání!P7,zadání!$E$3:$F$8,2,0)</f>
        <v>Dansport D</v>
      </c>
      <c r="AC7" s="106" t="str">
        <f>VLOOKUP(zadání!Q7,zadání!$E$3:$F$8,2,0)</f>
        <v>Mikulova H</v>
      </c>
      <c r="AD7" s="106" t="s">
        <v>21</v>
      </c>
      <c r="AE7" s="108" t="str">
        <f>VLOOKUP(zadání!S7,zadání!$E$3:$F$8,2,0)</f>
        <v>Kometa H</v>
      </c>
    </row>
    <row r="8" spans="1:31" s="3" customFormat="1" ht="30.6" customHeight="1" x14ac:dyDescent="0.3">
      <c r="A8" s="7">
        <f t="shared" si="0"/>
        <v>0.45833333333333326</v>
      </c>
      <c r="B8" s="105" t="str">
        <f>VLOOKUP(zadání!N8,zadání!$A$12:$B$17,2,0)</f>
        <v>Orion E</v>
      </c>
      <c r="C8" s="106" t="s">
        <v>21</v>
      </c>
      <c r="D8" s="107" t="str">
        <f>VLOOKUP(zadání!P8,zadání!$A$12:$B$17,2,0)</f>
        <v>Slavia A</v>
      </c>
      <c r="E8" s="106" t="str">
        <f>VLOOKUP(zadání!Q8,zadání!$A$12:$B$17,2,0)</f>
        <v>Meteor B</v>
      </c>
      <c r="F8" s="106" t="s">
        <v>21</v>
      </c>
      <c r="G8" s="108" t="str">
        <f>VLOOKUP(zadání!S8,zadání!$A$12:$B$17,2,0)</f>
        <v>Meteor C</v>
      </c>
      <c r="H8" s="105" t="str">
        <f>VLOOKUP(zadání!N8,zadání!$C$12:$D$17,2,0)</f>
        <v>Španielka B</v>
      </c>
      <c r="I8" s="106" t="s">
        <v>21</v>
      </c>
      <c r="J8" s="107" t="str">
        <f>VLOOKUP(zadání!P8,zadání!$C$12:$D$17,2,0)</f>
        <v>Kometa G</v>
      </c>
      <c r="K8" s="106" t="str">
        <f>VLOOKUP(zadání!Q8,zadání!$C$12:$D$17,2,0)</f>
        <v>Vršovice C</v>
      </c>
      <c r="L8" s="106" t="s">
        <v>21</v>
      </c>
      <c r="M8" s="108" t="str">
        <f>VLOOKUP(zadání!S8,zadání!$C$12:$D$17,2,0)</f>
        <v>Mikulova D</v>
      </c>
      <c r="N8" s="105" t="str">
        <f>VLOOKUP(zadání!N8,zadání!$A$3:$B$8,2,0)</f>
        <v>Střešovice D</v>
      </c>
      <c r="O8" s="106" t="s">
        <v>21</v>
      </c>
      <c r="P8" s="107" t="str">
        <f>VLOOKUP(zadání!P8,zadání!$A$3:$B$8,2,0)</f>
        <v>Dansport B</v>
      </c>
      <c r="Q8" s="106" t="str">
        <f>VLOOKUP(zadání!Q8,zadání!$A$3:$B$8,2,0)</f>
        <v>Slavia B</v>
      </c>
      <c r="R8" s="106" t="s">
        <v>21</v>
      </c>
      <c r="S8" s="108" t="str">
        <f>VLOOKUP(zadání!S8,zadání!$A$3:$B$8,2,0)</f>
        <v>Počernice C</v>
      </c>
      <c r="T8" s="105" t="str">
        <f>VLOOKUP(zadání!N8,zadání!$C$3:$D$8,2,0)</f>
        <v>Kometa F</v>
      </c>
      <c r="U8" s="106" t="s">
        <v>21</v>
      </c>
      <c r="V8" s="107" t="str">
        <f>VLOOKUP(zadání!P8,zadání!$C$3:$D$8,2,0)</f>
        <v>Střešovice C</v>
      </c>
      <c r="W8" s="106" t="str">
        <f>VLOOKUP(zadání!Q8,zadání!$C$3:$D$8,2,0)</f>
        <v>Lvi D</v>
      </c>
      <c r="X8" s="106" t="s">
        <v>21</v>
      </c>
      <c r="Y8" s="108" t="str">
        <f>VLOOKUP(zadání!S8,zadání!$C$3:$D$8,2,0)</f>
        <v>Mikulova G</v>
      </c>
      <c r="Z8" s="105" t="str">
        <f>VLOOKUP(zadání!N8,zadání!$E$3:$F$8,2,0)</f>
        <v>Počernice D</v>
      </c>
      <c r="AA8" s="106" t="s">
        <v>21</v>
      </c>
      <c r="AB8" s="107" t="str">
        <f>VLOOKUP(zadání!P8,zadání!$E$3:$F$8,2,0)</f>
        <v>Meteor F</v>
      </c>
      <c r="AC8" s="106" t="str">
        <f>VLOOKUP(zadání!Q8,zadání!$E$3:$F$8,2,0)</f>
        <v>Meteor E</v>
      </c>
      <c r="AD8" s="106" t="s">
        <v>21</v>
      </c>
      <c r="AE8" s="108" t="str">
        <f>VLOOKUP(zadání!S8,zadání!$E$3:$F$8,2,0)</f>
        <v>Mikulova H</v>
      </c>
    </row>
    <row r="9" spans="1:31" s="3" customFormat="1" ht="30.6" customHeight="1" x14ac:dyDescent="0.3">
      <c r="A9" s="7">
        <f t="shared" si="0"/>
        <v>0.47916666666666657</v>
      </c>
      <c r="B9" s="105" t="str">
        <f>VLOOKUP(zadání!N9,zadání!$A$12:$B$17,2,0)</f>
        <v>Slavia A</v>
      </c>
      <c r="C9" s="106" t="s">
        <v>21</v>
      </c>
      <c r="D9" s="107" t="str">
        <f>VLOOKUP(zadání!P9,zadání!$A$12:$B$17,2,0)</f>
        <v>Kunice B</v>
      </c>
      <c r="E9" s="106" t="str">
        <f>VLOOKUP(zadání!Q9,zadání!$A$12:$B$17,2,0)</f>
        <v>Meteor B</v>
      </c>
      <c r="F9" s="106" t="s">
        <v>21</v>
      </c>
      <c r="G9" s="108" t="str">
        <f>VLOOKUP(zadání!S9,zadání!$A$12:$B$17,2,0)</f>
        <v>Orion F</v>
      </c>
      <c r="H9" s="105" t="str">
        <f>VLOOKUP(zadání!N9,zadání!$C$12:$D$17,2,0)</f>
        <v>Kometa G</v>
      </c>
      <c r="I9" s="106" t="s">
        <v>21</v>
      </c>
      <c r="J9" s="107" t="str">
        <f>VLOOKUP(zadání!P9,zadání!$C$12:$D$17,2,0)</f>
        <v>Kunice C</v>
      </c>
      <c r="K9" s="106" t="str">
        <f>VLOOKUP(zadání!Q9,zadání!$C$12:$D$17,2,0)</f>
        <v>Vršovice C</v>
      </c>
      <c r="L9" s="106" t="s">
        <v>21</v>
      </c>
      <c r="M9" s="108" t="str">
        <f>VLOOKUP(zadání!S9,zadání!$C$12:$D$17,2,0)</f>
        <v>Lvi B</v>
      </c>
      <c r="N9" s="105" t="str">
        <f>VLOOKUP(zadání!N9,zadání!$A$3:$B$8,2,0)</f>
        <v>Dansport B</v>
      </c>
      <c r="O9" s="106" t="s">
        <v>21</v>
      </c>
      <c r="P9" s="107" t="str">
        <f>VLOOKUP(zadání!P9,zadání!$A$3:$B$8,2,0)</f>
        <v>Meteor D</v>
      </c>
      <c r="Q9" s="106" t="str">
        <f>VLOOKUP(zadání!Q9,zadání!$A$3:$B$8,2,0)</f>
        <v>Slavia B</v>
      </c>
      <c r="R9" s="106" t="s">
        <v>21</v>
      </c>
      <c r="S9" s="108" t="str">
        <f>VLOOKUP(zadání!S9,zadání!$A$3:$B$8,2,0)</f>
        <v>Orion D</v>
      </c>
      <c r="T9" s="105" t="str">
        <f>VLOOKUP(zadání!N9,zadání!$C$3:$D$8,2,0)</f>
        <v>Střešovice C</v>
      </c>
      <c r="U9" s="106" t="s">
        <v>21</v>
      </c>
      <c r="V9" s="107" t="str">
        <f>VLOOKUP(zadání!P9,zadání!$C$3:$D$8,2,0)</f>
        <v>Lvi C</v>
      </c>
      <c r="W9" s="106" t="str">
        <f>VLOOKUP(zadání!Q9,zadání!$C$3:$D$8,2,0)</f>
        <v>Lvi D</v>
      </c>
      <c r="X9" s="106" t="s">
        <v>21</v>
      </c>
      <c r="Y9" s="108" t="str">
        <f>VLOOKUP(zadání!S9,zadání!$C$3:$D$8,2,0)</f>
        <v>Orion G</v>
      </c>
      <c r="Z9" s="105" t="str">
        <f>VLOOKUP(zadání!N9,zadání!$E$3:$F$8,2,0)</f>
        <v>Meteor F</v>
      </c>
      <c r="AA9" s="106" t="s">
        <v>21</v>
      </c>
      <c r="AB9" s="107" t="str">
        <f>VLOOKUP(zadání!P9,zadání!$E$3:$F$8,2,0)</f>
        <v>Kometa H</v>
      </c>
      <c r="AC9" s="106" t="str">
        <f>VLOOKUP(zadání!Q9,zadání!$E$3:$F$8,2,0)</f>
        <v>Meteor E</v>
      </c>
      <c r="AD9" s="106" t="s">
        <v>21</v>
      </c>
      <c r="AE9" s="108" t="str">
        <f>VLOOKUP(zadání!S9,zadání!$E$3:$F$8,2,0)</f>
        <v>Dansport D</v>
      </c>
    </row>
    <row r="10" spans="1:31" s="3" customFormat="1" ht="30.6" customHeight="1" x14ac:dyDescent="0.3">
      <c r="A10" s="7">
        <f t="shared" si="0"/>
        <v>0.49999999999999989</v>
      </c>
      <c r="B10" s="105" t="str">
        <f>VLOOKUP(zadání!N10,zadání!$A$12:$B$17,2,0)</f>
        <v>Kunice B</v>
      </c>
      <c r="C10" s="106" t="s">
        <v>21</v>
      </c>
      <c r="D10" s="107" t="str">
        <f>VLOOKUP(zadání!P10,zadání!$A$12:$B$17,2,0)</f>
        <v>Orion E</v>
      </c>
      <c r="E10" s="106" t="str">
        <f>VLOOKUP(zadání!Q10,zadání!$A$12:$B$17,2,0)</f>
        <v>Orion F</v>
      </c>
      <c r="F10" s="106" t="s">
        <v>21</v>
      </c>
      <c r="G10" s="108" t="str">
        <f>VLOOKUP(zadání!S10,zadání!$A$12:$B$17,2,0)</f>
        <v>Meteor C</v>
      </c>
      <c r="H10" s="105" t="str">
        <f>VLOOKUP(zadání!N10,zadání!$C$12:$D$17,2,0)</f>
        <v>Kunice C</v>
      </c>
      <c r="I10" s="106" t="s">
        <v>21</v>
      </c>
      <c r="J10" s="107" t="str">
        <f>VLOOKUP(zadání!P10,zadání!$C$12:$D$17,2,0)</f>
        <v>Španielka B</v>
      </c>
      <c r="K10" s="106" t="str">
        <f>VLOOKUP(zadání!Q10,zadání!$C$12:$D$17,2,0)</f>
        <v>Lvi B</v>
      </c>
      <c r="L10" s="106" t="s">
        <v>21</v>
      </c>
      <c r="M10" s="108" t="str">
        <f>VLOOKUP(zadání!S10,zadání!$C$12:$D$17,2,0)</f>
        <v>Mikulova D</v>
      </c>
      <c r="N10" s="105" t="str">
        <f>VLOOKUP(zadání!N10,zadání!$A$3:$B$8,2,0)</f>
        <v>Meteor D</v>
      </c>
      <c r="O10" s="106" t="s">
        <v>21</v>
      </c>
      <c r="P10" s="107" t="str">
        <f>VLOOKUP(zadání!P10,zadání!$A$3:$B$8,2,0)</f>
        <v>Střešovice D</v>
      </c>
      <c r="Q10" s="106" t="str">
        <f>VLOOKUP(zadání!Q10,zadání!$A$3:$B$8,2,0)</f>
        <v>Orion D</v>
      </c>
      <c r="R10" s="106" t="s">
        <v>21</v>
      </c>
      <c r="S10" s="108" t="str">
        <f>VLOOKUP(zadání!S10,zadání!$A$3:$B$8,2,0)</f>
        <v>Počernice C</v>
      </c>
      <c r="T10" s="105" t="str">
        <f>VLOOKUP(zadání!N10,zadání!$C$3:$D$8,2,0)</f>
        <v>Lvi C</v>
      </c>
      <c r="U10" s="106" t="s">
        <v>21</v>
      </c>
      <c r="V10" s="107" t="str">
        <f>VLOOKUP(zadání!P10,zadání!$C$3:$D$8,2,0)</f>
        <v>Kometa F</v>
      </c>
      <c r="W10" s="106" t="str">
        <f>VLOOKUP(zadání!Q10,zadání!$C$3:$D$8,2,0)</f>
        <v>Orion G</v>
      </c>
      <c r="X10" s="106" t="s">
        <v>21</v>
      </c>
      <c r="Y10" s="108" t="str">
        <f>VLOOKUP(zadání!S10,zadání!$C$3:$D$8,2,0)</f>
        <v>Mikulova G</v>
      </c>
      <c r="Z10" s="105" t="str">
        <f>VLOOKUP(zadání!N10,zadání!$E$3:$F$8,2,0)</f>
        <v>Kometa H</v>
      </c>
      <c r="AA10" s="106" t="s">
        <v>21</v>
      </c>
      <c r="AB10" s="107" t="str">
        <f>VLOOKUP(zadání!P10,zadání!$E$3:$F$8,2,0)</f>
        <v>Počernice D</v>
      </c>
      <c r="AC10" s="106" t="str">
        <f>VLOOKUP(zadání!Q10,zadání!$E$3:$F$8,2,0)</f>
        <v>Dansport D</v>
      </c>
      <c r="AD10" s="106" t="s">
        <v>21</v>
      </c>
      <c r="AE10" s="108" t="str">
        <f>VLOOKUP(zadání!S10,zadání!$E$3:$F$8,2,0)</f>
        <v>Mikulova H</v>
      </c>
    </row>
    <row r="11" spans="1:31" s="3" customFormat="1" ht="30.6" customHeight="1" thickBot="1" x14ac:dyDescent="0.35">
      <c r="A11" s="6">
        <f t="shared" si="0"/>
        <v>0.52083333333333326</v>
      </c>
      <c r="B11" s="109" t="str">
        <f>VLOOKUP(zadání!N11,zadání!$A$12:$B$17,2,0)</f>
        <v>Slavia A</v>
      </c>
      <c r="C11" s="19" t="s">
        <v>21</v>
      </c>
      <c r="D11" s="20" t="str">
        <f>VLOOKUP(zadání!P11,zadání!$A$12:$B$17,2,0)</f>
        <v>Meteor B</v>
      </c>
      <c r="E11" s="19"/>
      <c r="F11" s="19"/>
      <c r="G11" s="110"/>
      <c r="H11" s="109" t="str">
        <f>VLOOKUP(zadání!N11,zadání!$C$12:$D$17,2,0)</f>
        <v>Kometa G</v>
      </c>
      <c r="I11" s="19" t="s">
        <v>21</v>
      </c>
      <c r="J11" s="20" t="str">
        <f>VLOOKUP(zadání!P11,zadání!$C$12:$D$17,2,0)</f>
        <v>Vršovice C</v>
      </c>
      <c r="K11" s="19"/>
      <c r="L11" s="19"/>
      <c r="M11" s="110"/>
      <c r="N11" s="109" t="str">
        <f>VLOOKUP(zadání!N11,zadání!$A$3:$B$8,2,0)</f>
        <v>Dansport B</v>
      </c>
      <c r="O11" s="19" t="s">
        <v>21</v>
      </c>
      <c r="P11" s="20" t="str">
        <f>VLOOKUP(zadání!P11,zadání!$A$3:$B$8,2,0)</f>
        <v>Slavia B</v>
      </c>
      <c r="Q11" s="19"/>
      <c r="R11" s="19"/>
      <c r="S11" s="110"/>
      <c r="T11" s="109" t="str">
        <f>VLOOKUP(zadání!N11,zadání!$C$3:$D$8,2,0)</f>
        <v>Střešovice C</v>
      </c>
      <c r="U11" s="19" t="s">
        <v>21</v>
      </c>
      <c r="V11" s="20" t="str">
        <f>VLOOKUP(zadání!P11,zadání!$C$3:$D$8,2,0)</f>
        <v>Lvi D</v>
      </c>
      <c r="W11" s="19"/>
      <c r="X11" s="19"/>
      <c r="Y11" s="110"/>
      <c r="Z11" s="109" t="str">
        <f>VLOOKUP(zadání!N11,zadání!$E$3:$F$8,2,0)</f>
        <v>Meteor F</v>
      </c>
      <c r="AA11" s="19" t="s">
        <v>21</v>
      </c>
      <c r="AB11" s="20" t="str">
        <f>VLOOKUP(zadání!P11,zadání!$E$3:$F$8,2,0)</f>
        <v>Meteor E</v>
      </c>
      <c r="AC11" s="19"/>
      <c r="AD11" s="19"/>
      <c r="AE11" s="110"/>
    </row>
    <row r="12" spans="1:31" ht="21.6" customHeight="1" thickBo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3.6" x14ac:dyDescent="0.65">
      <c r="B13" s="151" t="str">
        <f>+zadání!F11</f>
        <v>1. LIGA</v>
      </c>
      <c r="C13" s="152"/>
      <c r="D13" s="152"/>
      <c r="E13" s="152"/>
      <c r="F13" s="152"/>
      <c r="G13" s="153"/>
      <c r="H13" s="151" t="str">
        <f>+zadání!H11</f>
        <v>2. LIGA</v>
      </c>
      <c r="I13" s="152"/>
      <c r="J13" s="152"/>
      <c r="K13" s="152"/>
      <c r="L13" s="152"/>
      <c r="M13" s="153"/>
      <c r="N13" s="151" t="str">
        <f>+zadání!H2</f>
        <v>3. LIGA</v>
      </c>
      <c r="O13" s="152"/>
      <c r="P13" s="152"/>
      <c r="Q13" s="152"/>
      <c r="R13" s="152"/>
      <c r="S13" s="153"/>
      <c r="T13" s="151" t="str">
        <f>+zadání!J2</f>
        <v>4. LIGA</v>
      </c>
      <c r="U13" s="152"/>
      <c r="V13" s="152"/>
      <c r="W13" s="152" t="str">
        <f>+zadání!J2</f>
        <v>4. LIGA</v>
      </c>
      <c r="X13" s="152"/>
      <c r="Y13" s="153"/>
      <c r="Z13" s="151" t="str">
        <f>+zadání!L2</f>
        <v>5. LIGA</v>
      </c>
      <c r="AA13" s="152"/>
      <c r="AB13" s="152"/>
      <c r="AC13" s="152"/>
      <c r="AD13" s="152"/>
      <c r="AE13" s="153"/>
    </row>
    <row r="14" spans="1:31" ht="15" thickBot="1" x14ac:dyDescent="0.35">
      <c r="A14" s="1"/>
      <c r="B14" s="147" t="s">
        <v>11</v>
      </c>
      <c r="C14" s="148"/>
      <c r="D14" s="149"/>
      <c r="E14" s="148" t="s">
        <v>12</v>
      </c>
      <c r="F14" s="148"/>
      <c r="G14" s="150"/>
      <c r="H14" s="147" t="s">
        <v>13</v>
      </c>
      <c r="I14" s="148"/>
      <c r="J14" s="149"/>
      <c r="K14" s="148" t="s">
        <v>14</v>
      </c>
      <c r="L14" s="148"/>
      <c r="M14" s="150"/>
      <c r="N14" s="147" t="s">
        <v>15</v>
      </c>
      <c r="O14" s="148"/>
      <c r="P14" s="149"/>
      <c r="Q14" s="148" t="s">
        <v>16</v>
      </c>
      <c r="R14" s="148"/>
      <c r="S14" s="150"/>
      <c r="T14" s="147" t="s">
        <v>40</v>
      </c>
      <c r="U14" s="148"/>
      <c r="V14" s="149"/>
      <c r="W14" s="148" t="s">
        <v>41</v>
      </c>
      <c r="X14" s="148"/>
      <c r="Y14" s="150"/>
      <c r="Z14" s="147" t="s">
        <v>42</v>
      </c>
      <c r="AA14" s="148"/>
      <c r="AB14" s="149"/>
      <c r="AC14" s="148" t="s">
        <v>43</v>
      </c>
      <c r="AD14" s="148"/>
      <c r="AE14" s="150"/>
    </row>
    <row r="15" spans="1:31" s="3" customFormat="1" ht="30.6" customHeight="1" x14ac:dyDescent="0.3">
      <c r="A15" s="5">
        <v>0.52083333333333337</v>
      </c>
      <c r="B15" s="104"/>
      <c r="C15" s="18"/>
      <c r="D15" s="27"/>
      <c r="E15" s="18" t="str">
        <f>VLOOKUP(zadání!X4,zadání!$E$12:$F$17,2,0)</f>
        <v>Lvi A</v>
      </c>
      <c r="F15" s="18" t="s">
        <v>21</v>
      </c>
      <c r="G15" s="30" t="str">
        <f>VLOOKUP(zadání!Z4,zadání!$E$12:$F$17,2,0)</f>
        <v>Joky</v>
      </c>
      <c r="H15" s="104"/>
      <c r="I15" s="18"/>
      <c r="J15" s="27"/>
      <c r="K15" s="18" t="str">
        <f>VLOOKUP(zadání!X4,zadání!$G$12:$H$17,2,0)</f>
        <v>Mikulova B</v>
      </c>
      <c r="L15" s="18" t="s">
        <v>21</v>
      </c>
      <c r="M15" s="30" t="str">
        <f>VLOOKUP(zadání!Z4,zadání!$G$12:$H$17,2,0)</f>
        <v>Orion B</v>
      </c>
      <c r="N15" s="104"/>
      <c r="O15" s="18"/>
      <c r="P15" s="27"/>
      <c r="Q15" s="18" t="str">
        <f>VLOOKUP(zadání!X4,zadání!$G$3:$H$8,2,0)</f>
        <v>Vršovice A</v>
      </c>
      <c r="R15" s="18" t="s">
        <v>21</v>
      </c>
      <c r="S15" s="30" t="str">
        <f>VLOOKUP(zadání!Z4,zadání!$G$3:$H$8,2,0)</f>
        <v>Vršovice B</v>
      </c>
      <c r="T15" s="104"/>
      <c r="U15" s="18"/>
      <c r="V15" s="27"/>
      <c r="W15" s="18" t="str">
        <f>VLOOKUP(zadání!X4,zadání!$I$3:$J$8,2,0)</f>
        <v>Mikulova E</v>
      </c>
      <c r="X15" s="18" t="s">
        <v>21</v>
      </c>
      <c r="Y15" s="30" t="str">
        <f>VLOOKUP(zadání!Z4,zadání!$I$3:$J$8,2,0)</f>
        <v>Orion C</v>
      </c>
      <c r="Z15" s="104"/>
      <c r="AA15" s="18"/>
      <c r="AB15" s="27"/>
      <c r="AC15" s="18" t="str">
        <f>VLOOKUP(zadání!X4,zadání!$K$3:$L$8,2,0)</f>
        <v>Dansport C</v>
      </c>
      <c r="AD15" s="18" t="s">
        <v>21</v>
      </c>
      <c r="AE15" s="30" t="str">
        <f>VLOOKUP(zadání!Z4,zadání!$K$3:$L$8,2,0)</f>
        <v>Mikulova F</v>
      </c>
    </row>
    <row r="16" spans="1:31" s="3" customFormat="1" ht="30.6" customHeight="1" x14ac:dyDescent="0.3">
      <c r="A16" s="7">
        <v>0.54166666666666663</v>
      </c>
      <c r="B16" s="105" t="str">
        <f>VLOOKUP(zadání!U5,zadání!$E$12:$F$17,2,0)</f>
        <v>Střešovice A</v>
      </c>
      <c r="C16" s="106" t="s">
        <v>21</v>
      </c>
      <c r="D16" s="107" t="str">
        <f>VLOOKUP(zadání!W5,zadání!$E$12:$F$17,2,0)</f>
        <v>Olymp A</v>
      </c>
      <c r="E16" s="106" t="str">
        <f>VLOOKUP(zadání!X5,zadání!$E$12:$F$17,2,0)</f>
        <v>Orion A</v>
      </c>
      <c r="F16" s="106" t="s">
        <v>21</v>
      </c>
      <c r="G16" s="108" t="str">
        <f>VLOOKUP(zadání!Z5,zadání!$E$12:$F$17,2,0)</f>
        <v>Kometa A</v>
      </c>
      <c r="H16" s="105" t="str">
        <f>VLOOKUP(zadání!U5,zadání!$G$12:$H$17,2,0)</f>
        <v>Pečky A</v>
      </c>
      <c r="I16" s="106" t="s">
        <v>21</v>
      </c>
      <c r="J16" s="107" t="str">
        <f>VLOOKUP(zadání!W5,zadání!$G$12:$H$17,2,0)</f>
        <v>Mikulova A</v>
      </c>
      <c r="K16" s="106" t="str">
        <f>VLOOKUP(zadání!X5,zadání!$G$12:$H$17,2,0)</f>
        <v>Olymp B</v>
      </c>
      <c r="L16" s="106" t="s">
        <v>21</v>
      </c>
      <c r="M16" s="108" t="str">
        <f>VLOOKUP(zadání!Z5,zadání!$G$12:$H$17,2,0)</f>
        <v>Počernice A</v>
      </c>
      <c r="N16" s="105" t="str">
        <f>VLOOKUP(zadání!U5,zadání!$G$3:$H$8,2,0)</f>
        <v>Počernice B</v>
      </c>
      <c r="O16" s="106" t="s">
        <v>21</v>
      </c>
      <c r="P16" s="107" t="str">
        <f>VLOOKUP(zadání!W5,zadání!$G$3:$H$8,2,0)</f>
        <v>Meteor A</v>
      </c>
      <c r="Q16" s="106" t="str">
        <f>VLOOKUP(zadání!X5,zadání!$G$3:$H$8,2,0)</f>
        <v>Mikulova C</v>
      </c>
      <c r="R16" s="106" t="s">
        <v>21</v>
      </c>
      <c r="S16" s="108" t="str">
        <f>VLOOKUP(zadání!Z5,zadání!$G$3:$H$8,2,0)</f>
        <v>Dansport A</v>
      </c>
      <c r="T16" s="105" t="str">
        <f>VLOOKUP(zadání!U5,zadání!$I$3:$J$8,2,0)</f>
        <v>Kometa C</v>
      </c>
      <c r="U16" s="106" t="s">
        <v>21</v>
      </c>
      <c r="V16" s="107" t="str">
        <f>VLOOKUP(zadání!W5,zadání!$I$3:$J$8,2,0)</f>
        <v>Pečky B</v>
      </c>
      <c r="W16" s="106" t="str">
        <f>VLOOKUP(zadání!X5,zadání!$I$3:$J$8,2,0)</f>
        <v>Kunice A</v>
      </c>
      <c r="X16" s="106" t="s">
        <v>21</v>
      </c>
      <c r="Y16" s="108" t="str">
        <f>VLOOKUP(zadání!Z5,zadání!$I$3:$J$8,2,0)</f>
        <v>Kometa B</v>
      </c>
      <c r="Z16" s="105" t="str">
        <f>VLOOKUP(zadání!U5,zadání!$K$3:$L$8,2,0)</f>
        <v>Španielka A</v>
      </c>
      <c r="AA16" s="106" t="s">
        <v>21</v>
      </c>
      <c r="AB16" s="107" t="str">
        <f>VLOOKUP(zadání!W5,zadání!$K$3:$L$8,2,0)</f>
        <v>Kometa E</v>
      </c>
      <c r="AC16" s="106" t="str">
        <f>VLOOKUP(zadání!X5,zadání!$K$3:$L$8,2,0)</f>
        <v>Kometa D</v>
      </c>
      <c r="AD16" s="106" t="s">
        <v>21</v>
      </c>
      <c r="AE16" s="108" t="str">
        <f>VLOOKUP(zadání!Z5,zadání!$K$3:$L$8,2,0)</f>
        <v>Střešovice B</v>
      </c>
    </row>
    <row r="17" spans="1:31" s="3" customFormat="1" ht="30.6" customHeight="1" x14ac:dyDescent="0.3">
      <c r="A17" s="7">
        <f t="shared" ref="A17:A22" si="1">2*A16-A15</f>
        <v>0.56249999999999989</v>
      </c>
      <c r="B17" s="105" t="str">
        <f>VLOOKUP(zadání!U6,zadání!$E$12:$F$17,2,0)</f>
        <v>Orion A</v>
      </c>
      <c r="C17" s="106" t="s">
        <v>21</v>
      </c>
      <c r="D17" s="107" t="str">
        <f>VLOOKUP(zadání!W6,zadání!$E$12:$F$17,2,0)</f>
        <v>Lvi A</v>
      </c>
      <c r="E17" s="106" t="str">
        <f>VLOOKUP(zadání!X6,zadání!$E$12:$F$17,2,0)</f>
        <v>Kometa A</v>
      </c>
      <c r="F17" s="106" t="s">
        <v>21</v>
      </c>
      <c r="G17" s="108" t="str">
        <f>VLOOKUP(zadání!Z6,zadání!$E$12:$F$17,2,0)</f>
        <v>Joky</v>
      </c>
      <c r="H17" s="105" t="str">
        <f>VLOOKUP(zadání!U6,zadání!$G$12:$H$17,2,0)</f>
        <v>Olymp B</v>
      </c>
      <c r="I17" s="106" t="s">
        <v>21</v>
      </c>
      <c r="J17" s="107" t="str">
        <f>VLOOKUP(zadání!W6,zadání!$G$12:$H$17,2,0)</f>
        <v>Mikulova B</v>
      </c>
      <c r="K17" s="106" t="str">
        <f>VLOOKUP(zadání!X6,zadání!$G$12:$H$17,2,0)</f>
        <v>Počernice A</v>
      </c>
      <c r="L17" s="106" t="s">
        <v>21</v>
      </c>
      <c r="M17" s="108" t="str">
        <f>VLOOKUP(zadání!Z6,zadání!$G$12:$H$17,2,0)</f>
        <v>Orion B</v>
      </c>
      <c r="N17" s="105" t="str">
        <f>VLOOKUP(zadání!U6,zadání!$G$3:$H$8,2,0)</f>
        <v>Mikulova C</v>
      </c>
      <c r="O17" s="106" t="s">
        <v>21</v>
      </c>
      <c r="P17" s="107" t="str">
        <f>VLOOKUP(zadání!W6,zadání!$G$3:$H$8,2,0)</f>
        <v>Vršovice A</v>
      </c>
      <c r="Q17" s="106" t="str">
        <f>VLOOKUP(zadání!X6,zadání!$G$3:$H$8,2,0)</f>
        <v>Dansport A</v>
      </c>
      <c r="R17" s="106" t="s">
        <v>21</v>
      </c>
      <c r="S17" s="108" t="str">
        <f>VLOOKUP(zadání!Z6,zadání!$G$3:$H$8,2,0)</f>
        <v>Vršovice B</v>
      </c>
      <c r="T17" s="105" t="str">
        <f>VLOOKUP(zadání!U6,zadání!$I$3:$J$8,2,0)</f>
        <v>Kunice A</v>
      </c>
      <c r="U17" s="106" t="s">
        <v>21</v>
      </c>
      <c r="V17" s="107" t="str">
        <f>VLOOKUP(zadání!W6,zadání!$I$3:$J$8,2,0)</f>
        <v>Mikulova E</v>
      </c>
      <c r="W17" s="106" t="str">
        <f>VLOOKUP(zadání!X6,zadání!$I$3:$J$8,2,0)</f>
        <v>Kometa B</v>
      </c>
      <c r="X17" s="106" t="s">
        <v>21</v>
      </c>
      <c r="Y17" s="108" t="str">
        <f>VLOOKUP(zadání!Z6,zadání!$I$3:$J$8,2,0)</f>
        <v>Orion C</v>
      </c>
      <c r="Z17" s="105" t="str">
        <f>VLOOKUP(zadání!U6,zadání!$K$3:$L$8,2,0)</f>
        <v>Kometa D</v>
      </c>
      <c r="AA17" s="106" t="s">
        <v>21</v>
      </c>
      <c r="AB17" s="107" t="str">
        <f>VLOOKUP(zadání!W6,zadání!$K$3:$L$8,2,0)</f>
        <v>Dansport C</v>
      </c>
      <c r="AC17" s="106" t="str">
        <f>VLOOKUP(zadání!X6,zadání!$K$3:$L$8,2,0)</f>
        <v>Střešovice B</v>
      </c>
      <c r="AD17" s="106" t="s">
        <v>21</v>
      </c>
      <c r="AE17" s="108" t="str">
        <f>VLOOKUP(zadání!Z6,zadání!$K$3:$L$8,2,0)</f>
        <v>Mikulova F</v>
      </c>
    </row>
    <row r="18" spans="1:31" s="3" customFormat="1" ht="30.6" customHeight="1" x14ac:dyDescent="0.3">
      <c r="A18" s="7">
        <f t="shared" si="1"/>
        <v>0.58333333333333315</v>
      </c>
      <c r="B18" s="105" t="str">
        <f>VLOOKUP(zadání!U7,zadání!$E$12:$F$17,2,0)</f>
        <v>Střešovice A</v>
      </c>
      <c r="C18" s="106" t="s">
        <v>21</v>
      </c>
      <c r="D18" s="107" t="str">
        <f>VLOOKUP(zadání!W7,zadání!$E$12:$F$17,2,0)</f>
        <v>Lvi A</v>
      </c>
      <c r="E18" s="106" t="str">
        <f>VLOOKUP(zadání!X7,zadání!$E$12:$F$17,2,0)</f>
        <v>Olymp A</v>
      </c>
      <c r="F18" s="106" t="s">
        <v>21</v>
      </c>
      <c r="G18" s="108" t="str">
        <f>VLOOKUP(zadání!Z7,zadání!$E$12:$F$17,2,0)</f>
        <v>Joky</v>
      </c>
      <c r="H18" s="105" t="str">
        <f>VLOOKUP(zadání!U7,zadání!$G$12:$H$17,2,0)</f>
        <v>Pečky A</v>
      </c>
      <c r="I18" s="106" t="s">
        <v>21</v>
      </c>
      <c r="J18" s="107" t="str">
        <f>VLOOKUP(zadání!W7,zadání!$G$12:$H$17,2,0)</f>
        <v>Mikulova B</v>
      </c>
      <c r="K18" s="106" t="str">
        <f>VLOOKUP(zadání!X7,zadání!$G$12:$H$17,2,0)</f>
        <v>Mikulova A</v>
      </c>
      <c r="L18" s="106" t="s">
        <v>21</v>
      </c>
      <c r="M18" s="108" t="str">
        <f>VLOOKUP(zadání!Z7,zadání!$G$12:$H$17,2,0)</f>
        <v>Orion B</v>
      </c>
      <c r="N18" s="105" t="str">
        <f>VLOOKUP(zadání!U7,zadání!$G$3:$H$8,2,0)</f>
        <v>Počernice B</v>
      </c>
      <c r="O18" s="106" t="s">
        <v>21</v>
      </c>
      <c r="P18" s="107" t="str">
        <f>VLOOKUP(zadání!W7,zadání!$G$3:$H$8,2,0)</f>
        <v>Vršovice A</v>
      </c>
      <c r="Q18" s="106" t="str">
        <f>VLOOKUP(zadání!X7,zadání!$G$3:$H$8,2,0)</f>
        <v>Meteor A</v>
      </c>
      <c r="R18" s="106" t="s">
        <v>21</v>
      </c>
      <c r="S18" s="108" t="str">
        <f>VLOOKUP(zadání!Z7,zadání!$G$3:$H$8,2,0)</f>
        <v>Vršovice B</v>
      </c>
      <c r="T18" s="105" t="str">
        <f>VLOOKUP(zadání!U7,zadání!$I$3:$J$8,2,0)</f>
        <v>Kometa C</v>
      </c>
      <c r="U18" s="106" t="s">
        <v>21</v>
      </c>
      <c r="V18" s="107" t="str">
        <f>VLOOKUP(zadání!W7,zadání!$I$3:$J$8,2,0)</f>
        <v>Mikulova E</v>
      </c>
      <c r="W18" s="106" t="str">
        <f>VLOOKUP(zadání!X7,zadání!$I$3:$J$8,2,0)</f>
        <v>Pečky B</v>
      </c>
      <c r="X18" s="106" t="s">
        <v>21</v>
      </c>
      <c r="Y18" s="108" t="str">
        <f>VLOOKUP(zadání!Z7,zadání!$I$3:$J$8,2,0)</f>
        <v>Orion C</v>
      </c>
      <c r="Z18" s="105" t="str">
        <f>VLOOKUP(zadání!U7,zadání!$K$3:$L$8,2,0)</f>
        <v>Španielka A</v>
      </c>
      <c r="AA18" s="106" t="s">
        <v>21</v>
      </c>
      <c r="AB18" s="107" t="str">
        <f>VLOOKUP(zadání!W7,zadání!$K$3:$L$8,2,0)</f>
        <v>Dansport C</v>
      </c>
      <c r="AC18" s="106" t="str">
        <f>VLOOKUP(zadání!X7,zadání!$K$3:$L$8,2,0)</f>
        <v>Kometa E</v>
      </c>
      <c r="AD18" s="106" t="s">
        <v>21</v>
      </c>
      <c r="AE18" s="108" t="str">
        <f>VLOOKUP(zadání!Z7,zadání!$K$3:$L$8,2,0)</f>
        <v>Mikulova F</v>
      </c>
    </row>
    <row r="19" spans="1:31" s="3" customFormat="1" ht="30.6" customHeight="1" x14ac:dyDescent="0.3">
      <c r="A19" s="7">
        <f t="shared" si="1"/>
        <v>0.60416666666666641</v>
      </c>
      <c r="B19" s="105" t="str">
        <f>VLOOKUP(zadání!U8,zadání!$E$12:$F$17,2,0)</f>
        <v>Kometa A</v>
      </c>
      <c r="C19" s="106" t="s">
        <v>21</v>
      </c>
      <c r="D19" s="107" t="str">
        <f>VLOOKUP(zadání!W8,zadání!$E$12:$F$17,2,0)</f>
        <v>Střešovice A</v>
      </c>
      <c r="E19" s="106" t="str">
        <f>VLOOKUP(zadání!X8,zadání!$E$12:$F$17,2,0)</f>
        <v>Orion A</v>
      </c>
      <c r="F19" s="106" t="s">
        <v>21</v>
      </c>
      <c r="G19" s="108" t="str">
        <f>VLOOKUP(zadání!Z8,zadání!$E$12:$F$17,2,0)</f>
        <v>Olymp A</v>
      </c>
      <c r="H19" s="105" t="str">
        <f>VLOOKUP(zadání!U8,zadání!$G$12:$H$17,2,0)</f>
        <v>Počernice A</v>
      </c>
      <c r="I19" s="106" t="s">
        <v>21</v>
      </c>
      <c r="J19" s="107" t="str">
        <f>VLOOKUP(zadání!W8,zadání!$G$12:$H$17,2,0)</f>
        <v>Pečky A</v>
      </c>
      <c r="K19" s="106" t="str">
        <f>VLOOKUP(zadání!X8,zadání!$G$12:$H$17,2,0)</f>
        <v>Olymp B</v>
      </c>
      <c r="L19" s="106" t="s">
        <v>21</v>
      </c>
      <c r="M19" s="108" t="str">
        <f>VLOOKUP(zadání!Z8,zadání!$G$12:$H$17,2,0)</f>
        <v>Mikulova A</v>
      </c>
      <c r="N19" s="105" t="str">
        <f>VLOOKUP(zadání!U8,zadání!$G$3:$H$8,2,0)</f>
        <v>Dansport A</v>
      </c>
      <c r="O19" s="106" t="s">
        <v>21</v>
      </c>
      <c r="P19" s="107" t="str">
        <f>VLOOKUP(zadání!W8,zadání!$G$3:$H$8,2,0)</f>
        <v>Počernice B</v>
      </c>
      <c r="Q19" s="106" t="str">
        <f>VLOOKUP(zadání!X8,zadání!$G$3:$H$8,2,0)</f>
        <v>Mikulova C</v>
      </c>
      <c r="R19" s="106" t="s">
        <v>21</v>
      </c>
      <c r="S19" s="108" t="str">
        <f>VLOOKUP(zadání!Z8,zadání!$G$3:$H$8,2,0)</f>
        <v>Meteor A</v>
      </c>
      <c r="T19" s="105" t="str">
        <f>VLOOKUP(zadání!U8,zadání!$I$3:$J$8,2,0)</f>
        <v>Kometa B</v>
      </c>
      <c r="U19" s="106" t="s">
        <v>21</v>
      </c>
      <c r="V19" s="107" t="str">
        <f>VLOOKUP(zadání!W8,zadání!$I$3:$J$8,2,0)</f>
        <v>Kometa C</v>
      </c>
      <c r="W19" s="106" t="str">
        <f>VLOOKUP(zadání!X8,zadání!$I$3:$J$8,2,0)</f>
        <v>Kunice A</v>
      </c>
      <c r="X19" s="106" t="s">
        <v>21</v>
      </c>
      <c r="Y19" s="108" t="str">
        <f>VLOOKUP(zadání!Z8,zadání!$I$3:$J$8,2,0)</f>
        <v>Pečky B</v>
      </c>
      <c r="Z19" s="105" t="str">
        <f>VLOOKUP(zadání!U8,zadání!$K$3:$L$8,2,0)</f>
        <v>Střešovice B</v>
      </c>
      <c r="AA19" s="106" t="s">
        <v>21</v>
      </c>
      <c r="AB19" s="107" t="str">
        <f>VLOOKUP(zadání!W8,zadání!$K$3:$L$8,2,0)</f>
        <v>Španielka A</v>
      </c>
      <c r="AC19" s="106" t="str">
        <f>VLOOKUP(zadání!X8,zadání!$K$3:$L$8,2,0)</f>
        <v>Kometa D</v>
      </c>
      <c r="AD19" s="106" t="s">
        <v>21</v>
      </c>
      <c r="AE19" s="108" t="str">
        <f>VLOOKUP(zadání!Z8,zadání!$K$3:$L$8,2,0)</f>
        <v>Kometa E</v>
      </c>
    </row>
    <row r="20" spans="1:31" s="3" customFormat="1" ht="30.6" customHeight="1" x14ac:dyDescent="0.3">
      <c r="A20" s="7">
        <f t="shared" si="1"/>
        <v>0.62499999999999967</v>
      </c>
      <c r="B20" s="105" t="str">
        <f>VLOOKUP(zadání!U9,zadání!$E$12:$F$17,2,0)</f>
        <v>Kometa A</v>
      </c>
      <c r="C20" s="106" t="s">
        <v>21</v>
      </c>
      <c r="D20" s="107" t="str">
        <f>VLOOKUP(zadání!W9,zadání!$E$12:$F$17,2,0)</f>
        <v>Lvi A</v>
      </c>
      <c r="E20" s="106" t="str">
        <f>VLOOKUP(zadání!X9,zadání!$E$12:$F$17,2,0)</f>
        <v>Joky</v>
      </c>
      <c r="F20" s="106" t="s">
        <v>21</v>
      </c>
      <c r="G20" s="108" t="str">
        <f>VLOOKUP(zadání!Z9,zadání!$E$12:$F$17,2,0)</f>
        <v>Orion A</v>
      </c>
      <c r="H20" s="105" t="str">
        <f>VLOOKUP(zadání!U9,zadání!$G$12:$H$17,2,0)</f>
        <v>Počernice A</v>
      </c>
      <c r="I20" s="106" t="s">
        <v>21</v>
      </c>
      <c r="J20" s="107" t="str">
        <f>VLOOKUP(zadání!W9,zadání!$G$12:$H$17,2,0)</f>
        <v>Mikulova B</v>
      </c>
      <c r="K20" s="106" t="str">
        <f>VLOOKUP(zadání!X9,zadání!$G$12:$H$17,2,0)</f>
        <v>Orion B</v>
      </c>
      <c r="L20" s="106" t="s">
        <v>21</v>
      </c>
      <c r="M20" s="108" t="str">
        <f>VLOOKUP(zadání!Z9,zadání!$G$12:$H$17,2,0)</f>
        <v>Olymp B</v>
      </c>
      <c r="N20" s="105" t="str">
        <f>VLOOKUP(zadání!U9,zadání!$G$3:$H$8,2,0)</f>
        <v>Dansport A</v>
      </c>
      <c r="O20" s="106" t="s">
        <v>21</v>
      </c>
      <c r="P20" s="107" t="str">
        <f>VLOOKUP(zadání!W9,zadání!$G$3:$H$8,2,0)</f>
        <v>Vršovice A</v>
      </c>
      <c r="Q20" s="106" t="str">
        <f>VLOOKUP(zadání!X9,zadání!$G$3:$H$8,2,0)</f>
        <v>Vršovice B</v>
      </c>
      <c r="R20" s="106" t="s">
        <v>21</v>
      </c>
      <c r="S20" s="108" t="str">
        <f>VLOOKUP(zadání!Z9,zadání!$G$3:$H$8,2,0)</f>
        <v>Mikulova C</v>
      </c>
      <c r="T20" s="105" t="str">
        <f>VLOOKUP(zadání!U9,zadání!$I$3:$J$8,2,0)</f>
        <v>Kometa B</v>
      </c>
      <c r="U20" s="106" t="s">
        <v>21</v>
      </c>
      <c r="V20" s="107" t="str">
        <f>VLOOKUP(zadání!W9,zadání!$I$3:$J$8,2,0)</f>
        <v>Mikulova E</v>
      </c>
      <c r="W20" s="106" t="str">
        <f>VLOOKUP(zadání!X9,zadání!$I$3:$J$8,2,0)</f>
        <v>Orion C</v>
      </c>
      <c r="X20" s="106" t="s">
        <v>21</v>
      </c>
      <c r="Y20" s="108" t="str">
        <f>VLOOKUP(zadání!Z9,zadání!$I$3:$J$8,2,0)</f>
        <v>Kunice A</v>
      </c>
      <c r="Z20" s="105" t="str">
        <f>VLOOKUP(zadání!U9,zadání!$K$3:$L$8,2,0)</f>
        <v>Střešovice B</v>
      </c>
      <c r="AA20" s="106" t="s">
        <v>21</v>
      </c>
      <c r="AB20" s="107" t="str">
        <f>VLOOKUP(zadání!W9,zadání!$K$3:$L$8,2,0)</f>
        <v>Dansport C</v>
      </c>
      <c r="AC20" s="106" t="str">
        <f>VLOOKUP(zadání!X9,zadání!$K$3:$L$8,2,0)</f>
        <v>Mikulova F</v>
      </c>
      <c r="AD20" s="106" t="s">
        <v>21</v>
      </c>
      <c r="AE20" s="108" t="str">
        <f>VLOOKUP(zadání!Z9,zadání!$K$3:$L$8,2,0)</f>
        <v>Kometa D</v>
      </c>
    </row>
    <row r="21" spans="1:31" s="3" customFormat="1" ht="30.6" customHeight="1" x14ac:dyDescent="0.3">
      <c r="A21" s="7">
        <f t="shared" si="1"/>
        <v>0.64583333333333293</v>
      </c>
      <c r="B21" s="105" t="str">
        <f>VLOOKUP(zadání!U10,zadání!$E$12:$F$17,2,0)</f>
        <v>Lvi A</v>
      </c>
      <c r="C21" s="106" t="s">
        <v>21</v>
      </c>
      <c r="D21" s="107" t="str">
        <f>VLOOKUP(zadání!W10,zadání!$E$12:$F$17,2,0)</f>
        <v>Olymp A</v>
      </c>
      <c r="E21" s="106" t="str">
        <f>VLOOKUP(zadání!X10,zadání!$E$12:$F$17,2,0)</f>
        <v>Joky</v>
      </c>
      <c r="F21" s="106" t="s">
        <v>21</v>
      </c>
      <c r="G21" s="108" t="str">
        <f>VLOOKUP(zadání!Z10,zadání!$E$12:$F$17,2,0)</f>
        <v>Střešovice A</v>
      </c>
      <c r="H21" s="105" t="str">
        <f>VLOOKUP(zadání!U10,zadání!$G$12:$H$17,2,0)</f>
        <v>Mikulova B</v>
      </c>
      <c r="I21" s="106" t="s">
        <v>21</v>
      </c>
      <c r="J21" s="107" t="str">
        <f>VLOOKUP(zadání!W10,zadání!$G$12:$H$17,2,0)</f>
        <v>Mikulova A</v>
      </c>
      <c r="K21" s="106" t="str">
        <f>VLOOKUP(zadání!X10,zadání!$G$12:$H$17,2,0)</f>
        <v>Orion B</v>
      </c>
      <c r="L21" s="106" t="s">
        <v>21</v>
      </c>
      <c r="M21" s="108" t="str">
        <f>VLOOKUP(zadání!Z10,zadání!$G$12:$H$17,2,0)</f>
        <v>Pečky A</v>
      </c>
      <c r="N21" s="105" t="str">
        <f>VLOOKUP(zadání!U10,zadání!$G$3:$H$8,2,0)</f>
        <v>Vršovice A</v>
      </c>
      <c r="O21" s="106" t="s">
        <v>21</v>
      </c>
      <c r="P21" s="107" t="str">
        <f>VLOOKUP(zadání!W10,zadání!$G$3:$H$8,2,0)</f>
        <v>Meteor A</v>
      </c>
      <c r="Q21" s="106" t="str">
        <f>VLOOKUP(zadání!X10,zadání!$G$3:$H$8,2,0)</f>
        <v>Vršovice B</v>
      </c>
      <c r="R21" s="106" t="s">
        <v>21</v>
      </c>
      <c r="S21" s="108" t="str">
        <f>VLOOKUP(zadání!Z10,zadání!$G$3:$H$8,2,0)</f>
        <v>Počernice B</v>
      </c>
      <c r="T21" s="105" t="str">
        <f>VLOOKUP(zadání!U10,zadání!$I$3:$J$8,2,0)</f>
        <v>Mikulova E</v>
      </c>
      <c r="U21" s="106" t="s">
        <v>21</v>
      </c>
      <c r="V21" s="107" t="str">
        <f>VLOOKUP(zadání!W10,zadání!$I$3:$J$8,2,0)</f>
        <v>Pečky B</v>
      </c>
      <c r="W21" s="106" t="str">
        <f>VLOOKUP(zadání!X10,zadání!$I$3:$J$8,2,0)</f>
        <v>Orion C</v>
      </c>
      <c r="X21" s="106" t="s">
        <v>21</v>
      </c>
      <c r="Y21" s="108" t="str">
        <f>VLOOKUP(zadání!Z10,zadání!$I$3:$J$8,2,0)</f>
        <v>Kometa C</v>
      </c>
      <c r="Z21" s="105" t="str">
        <f>VLOOKUP(zadání!U10,zadání!$K$3:$L$8,2,0)</f>
        <v>Dansport C</v>
      </c>
      <c r="AA21" s="106" t="s">
        <v>21</v>
      </c>
      <c r="AB21" s="107" t="str">
        <f>VLOOKUP(zadání!W10,zadání!$K$3:$L$8,2,0)</f>
        <v>Kometa E</v>
      </c>
      <c r="AC21" s="106" t="str">
        <f>VLOOKUP(zadání!X10,zadání!$K$3:$L$8,2,0)</f>
        <v>Mikulova F</v>
      </c>
      <c r="AD21" s="106" t="s">
        <v>21</v>
      </c>
      <c r="AE21" s="108" t="str">
        <f>VLOOKUP(zadání!Z10,zadání!$K$3:$L$8,2,0)</f>
        <v>Španielka A</v>
      </c>
    </row>
    <row r="22" spans="1:31" s="3" customFormat="1" ht="30.6" customHeight="1" thickBot="1" x14ac:dyDescent="0.35">
      <c r="A22" s="6">
        <f t="shared" si="1"/>
        <v>0.66666666666666619</v>
      </c>
      <c r="B22" s="109" t="str">
        <f>VLOOKUP(zadání!U11,zadání!$E$12:$F$17,2,0)</f>
        <v>Olymp A</v>
      </c>
      <c r="C22" s="19" t="s">
        <v>21</v>
      </c>
      <c r="D22" s="20" t="str">
        <f>VLOOKUP(zadání!W11,zadání!$E$12:$F$17,2,0)</f>
        <v>Kometa A</v>
      </c>
      <c r="E22" s="19" t="str">
        <f>VLOOKUP(zadání!X11,zadání!$E$12:$F$17,2,0)</f>
        <v>Střešovice A</v>
      </c>
      <c r="F22" s="19" t="s">
        <v>21</v>
      </c>
      <c r="G22" s="110" t="str">
        <f>VLOOKUP(zadání!Z11,zadání!$E$12:$F$17,2,0)</f>
        <v>Orion A</v>
      </c>
      <c r="H22" s="109" t="str">
        <f>VLOOKUP(zadání!U11,zadání!$G$12:$H$17,2,0)</f>
        <v>Mikulova A</v>
      </c>
      <c r="I22" s="19" t="s">
        <v>21</v>
      </c>
      <c r="J22" s="20" t="str">
        <f>VLOOKUP(zadání!W11,zadání!$G$12:$H$17,2,0)</f>
        <v>Počernice A</v>
      </c>
      <c r="K22" s="19" t="str">
        <f>VLOOKUP(zadání!X11,zadání!$G$12:$H$17,2,0)</f>
        <v>Pečky A</v>
      </c>
      <c r="L22" s="19" t="s">
        <v>21</v>
      </c>
      <c r="M22" s="110" t="str">
        <f>VLOOKUP(zadání!Z11,zadání!$G$12:$H$17,2,0)</f>
        <v>Olymp B</v>
      </c>
      <c r="N22" s="109" t="str">
        <f>VLOOKUP(zadání!U11,zadání!$G$3:$H$8,2,0)</f>
        <v>Meteor A</v>
      </c>
      <c r="O22" s="19" t="s">
        <v>21</v>
      </c>
      <c r="P22" s="20" t="str">
        <f>VLOOKUP(zadání!W11,zadání!$G$3:$H$8,2,0)</f>
        <v>Dansport A</v>
      </c>
      <c r="Q22" s="19" t="str">
        <f>VLOOKUP(zadání!X11,zadání!$G$3:$H$8,2,0)</f>
        <v>Počernice B</v>
      </c>
      <c r="R22" s="19" t="s">
        <v>21</v>
      </c>
      <c r="S22" s="110" t="str">
        <f>VLOOKUP(zadání!Z11,zadání!$G$3:$H$8,2,0)</f>
        <v>Mikulova C</v>
      </c>
      <c r="T22" s="109" t="str">
        <f>VLOOKUP(zadání!U11,zadání!$I$3:$J$8,2,0)</f>
        <v>Pečky B</v>
      </c>
      <c r="U22" s="19" t="s">
        <v>21</v>
      </c>
      <c r="V22" s="20" t="str">
        <f>VLOOKUP(zadání!W11,zadání!$I$3:$J$8,2,0)</f>
        <v>Kometa B</v>
      </c>
      <c r="W22" s="19" t="str">
        <f>VLOOKUP(zadání!X11,zadání!$I$3:$J$8,2,0)</f>
        <v>Kometa C</v>
      </c>
      <c r="X22" s="19" t="s">
        <v>21</v>
      </c>
      <c r="Y22" s="110" t="str">
        <f>VLOOKUP(zadání!Z11,zadání!$I$3:$J$8,2,0)</f>
        <v>Kunice A</v>
      </c>
      <c r="Z22" s="109" t="str">
        <f>VLOOKUP(zadání!U11,zadání!$K$3:$L$8,2,0)</f>
        <v>Kometa E</v>
      </c>
      <c r="AA22" s="19" t="s">
        <v>21</v>
      </c>
      <c r="AB22" s="20" t="str">
        <f>VLOOKUP(zadání!W11,zadání!$K$3:$L$8,2,0)</f>
        <v>Střešovice B</v>
      </c>
      <c r="AC22" s="19" t="str">
        <f>VLOOKUP(zadání!X11,zadání!$K$3:$L$8,2,0)</f>
        <v>Španielka A</v>
      </c>
      <c r="AD22" s="19" t="s">
        <v>21</v>
      </c>
      <c r="AE22" s="110" t="str">
        <f>VLOOKUP(zadání!Z11,zadání!$K$3:$L$8,2,0)</f>
        <v>Kometa D</v>
      </c>
    </row>
  </sheetData>
  <mergeCells count="32">
    <mergeCell ref="B13:G13"/>
    <mergeCell ref="H13:M13"/>
    <mergeCell ref="B14:D14"/>
    <mergeCell ref="E14:G14"/>
    <mergeCell ref="H14:J14"/>
    <mergeCell ref="K14:M14"/>
    <mergeCell ref="A1:M1"/>
    <mergeCell ref="B2:G2"/>
    <mergeCell ref="H2:M2"/>
    <mergeCell ref="B3:D3"/>
    <mergeCell ref="E3:G3"/>
    <mergeCell ref="H3:J3"/>
    <mergeCell ref="K3:M3"/>
    <mergeCell ref="N1:AE1"/>
    <mergeCell ref="T3:V3"/>
    <mergeCell ref="W3:Y3"/>
    <mergeCell ref="Z3:AB3"/>
    <mergeCell ref="N2:S2"/>
    <mergeCell ref="T2:Y2"/>
    <mergeCell ref="N3:P3"/>
    <mergeCell ref="Q3:S3"/>
    <mergeCell ref="Z2:AE2"/>
    <mergeCell ref="AC3:AE3"/>
    <mergeCell ref="Z14:AB14"/>
    <mergeCell ref="AC14:AE14"/>
    <mergeCell ref="N13:S13"/>
    <mergeCell ref="T13:Y13"/>
    <mergeCell ref="Z13:AE13"/>
    <mergeCell ref="N14:P14"/>
    <mergeCell ref="Q14:S14"/>
    <mergeCell ref="T14:V14"/>
    <mergeCell ref="W14:Y14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8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-0.249977111117893"/>
  </sheetPr>
  <dimension ref="A1:AF180"/>
  <sheetViews>
    <sheetView workbookViewId="0">
      <selection sqref="A1:A2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7" t="s">
        <v>38</v>
      </c>
      <c r="B1" s="103" t="str">
        <f>VLOOKUP(Q8,'tab 9. liga'!$A$2:$I$16,2,0)</f>
        <v>Orion G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9. liga'!$A$2:$I$16,6,0)</f>
        <v>Lvi C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Orion G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Lvi C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Orion G</v>
      </c>
      <c r="D7" s="249"/>
      <c r="E7" s="249"/>
      <c r="F7" s="249"/>
      <c r="G7" s="250"/>
      <c r="H7" s="249" t="str">
        <f>+B2</f>
        <v>Lvi C</v>
      </c>
      <c r="I7" s="249"/>
      <c r="J7" s="249"/>
      <c r="K7" s="249"/>
      <c r="L7" s="249"/>
    </row>
    <row r="8" spans="1:32" s="91" customFormat="1" ht="18" customHeight="1" x14ac:dyDescent="0.3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Orion G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9. liga'!$A$18</f>
        <v>9.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Lvi C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9. liga'!$A$2:$I$16,2,0)</f>
        <v>Mikulova G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9. liga'!$A$2:$I$16,6,0)</f>
        <v>Kometa F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Mikulova G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Kometa F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Mikulova G</v>
      </c>
      <c r="D19" s="249"/>
      <c r="E19" s="249"/>
      <c r="F19" s="249"/>
      <c r="G19" s="250"/>
      <c r="H19" s="249" t="str">
        <f>+B14</f>
        <v>Kometa F</v>
      </c>
      <c r="I19" s="249"/>
      <c r="J19" s="249"/>
      <c r="K19" s="249"/>
      <c r="L19" s="249"/>
    </row>
    <row r="20" spans="1:32" s="91" customFormat="1" ht="18" customHeight="1" x14ac:dyDescent="0.3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Mikulova G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9. liga'!$A$18</f>
        <v>9.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Kometa F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7" t="s">
        <v>38</v>
      </c>
      <c r="B25" s="103" t="str">
        <f>VLOOKUP(Q32,'tab 9. liga'!$A$2:$I$16,2,0)</f>
        <v>Mikulova G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9. liga'!$A$2:$I$16,6,0)</f>
        <v>Střešovice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7" t="s">
        <v>37</v>
      </c>
      <c r="B28" s="99" t="str">
        <f>+B25</f>
        <v>Mikulova G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Střešovice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Mikulova G</v>
      </c>
      <c r="D31" s="249"/>
      <c r="E31" s="249"/>
      <c r="F31" s="249"/>
      <c r="G31" s="250"/>
      <c r="H31" s="249" t="str">
        <f>+B26</f>
        <v>Střešovice C</v>
      </c>
      <c r="I31" s="249"/>
      <c r="J31" s="249"/>
      <c r="K31" s="249"/>
      <c r="L31" s="249"/>
    </row>
    <row r="32" spans="1:32" s="91" customFormat="1" ht="18" customHeight="1" x14ac:dyDescent="0.3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Mikulova G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9. liga'!$A$18</f>
        <v>9.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Střešovice C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7" t="s">
        <v>38</v>
      </c>
      <c r="B37" s="103" t="str">
        <f>VLOOKUP(Q44,'tab 9. liga'!$A$2:$I$16,2,0)</f>
        <v>Kometa F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9. liga'!$A$2:$I$16,6,0)</f>
        <v>Lvi D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7" t="s">
        <v>37</v>
      </c>
      <c r="B40" s="99" t="str">
        <f>+B37</f>
        <v>Kometa F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Lvi D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Kometa F</v>
      </c>
      <c r="D43" s="249"/>
      <c r="E43" s="249"/>
      <c r="F43" s="249"/>
      <c r="G43" s="250"/>
      <c r="H43" s="249" t="str">
        <f>+B38</f>
        <v>Lvi D</v>
      </c>
      <c r="I43" s="249"/>
      <c r="J43" s="249"/>
      <c r="K43" s="249"/>
      <c r="L43" s="249"/>
    </row>
    <row r="44" spans="1:32" s="91" customFormat="1" ht="18" customHeight="1" x14ac:dyDescent="0.3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Kometa F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9. liga'!$A$18</f>
        <v>9.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Lvi D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7" t="s">
        <v>38</v>
      </c>
      <c r="B49" s="103" t="str">
        <f>VLOOKUP(Q56,'tab 9. liga'!$A$2:$I$16,2,0)</f>
        <v>Orion G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9. liga'!$A$2:$I$16,6,0)</f>
        <v>Střešovice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7" t="s">
        <v>37</v>
      </c>
      <c r="B52" s="99" t="str">
        <f>+B49</f>
        <v>Orion G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Střešovice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Orion G</v>
      </c>
      <c r="D55" s="249"/>
      <c r="E55" s="249"/>
      <c r="F55" s="249"/>
      <c r="G55" s="250"/>
      <c r="H55" s="249" t="str">
        <f>+B50</f>
        <v>Střešovice C</v>
      </c>
      <c r="I55" s="249"/>
      <c r="J55" s="249"/>
      <c r="K55" s="249"/>
      <c r="L55" s="249"/>
    </row>
    <row r="56" spans="1:32" s="91" customFormat="1" ht="18" customHeight="1" x14ac:dyDescent="0.3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Orion G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9. liga'!$A$18</f>
        <v>9.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Střešovice C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7" t="s">
        <v>38</v>
      </c>
      <c r="B61" s="103" t="str">
        <f>VLOOKUP(Q68,'tab 9. liga'!$A$2:$I$16,2,0)</f>
        <v>Lvi C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9. liga'!$A$2:$I$16,6,0)</f>
        <v>Lvi D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7" t="s">
        <v>37</v>
      </c>
      <c r="B64" s="99" t="str">
        <f>+B61</f>
        <v>Lvi C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Lvi D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Lvi C</v>
      </c>
      <c r="D67" s="249"/>
      <c r="E67" s="249"/>
      <c r="F67" s="249"/>
      <c r="G67" s="250"/>
      <c r="H67" s="249" t="str">
        <f>+B62</f>
        <v>Lvi D</v>
      </c>
      <c r="I67" s="249"/>
      <c r="J67" s="249"/>
      <c r="K67" s="249"/>
      <c r="L67" s="249"/>
    </row>
    <row r="68" spans="1:32" s="91" customFormat="1" ht="18" customHeight="1" x14ac:dyDescent="0.3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Lvi C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9. liga'!$A$18</f>
        <v>9.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Lvi D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7" t="s">
        <v>38</v>
      </c>
      <c r="B73" s="103" t="str">
        <f>VLOOKUP(Q80,'tab 9. liga'!$A$2:$I$16,2,0)</f>
        <v>Kometa F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9. liga'!$A$2:$I$16,6,0)</f>
        <v>Orion G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7" t="s">
        <v>37</v>
      </c>
      <c r="B76" s="99" t="str">
        <f>+B73</f>
        <v>Kometa F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Orion G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Kometa F</v>
      </c>
      <c r="D79" s="249"/>
      <c r="E79" s="249"/>
      <c r="F79" s="249"/>
      <c r="G79" s="250"/>
      <c r="H79" s="249" t="str">
        <f>+B74</f>
        <v>Orion G</v>
      </c>
      <c r="I79" s="249"/>
      <c r="J79" s="249"/>
      <c r="K79" s="249"/>
      <c r="L79" s="249"/>
    </row>
    <row r="80" spans="1:32" s="91" customFormat="1" ht="18" customHeight="1" x14ac:dyDescent="0.3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Kometa F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9. liga'!$A$18</f>
        <v>9.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Orion G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7" t="s">
        <v>38</v>
      </c>
      <c r="B85" s="103" t="str">
        <f>VLOOKUP(Q92,'tab 9. liga'!$A$2:$I$16,2,0)</f>
        <v>Mikulova G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9. liga'!$A$2:$I$16,6,0)</f>
        <v>Lvi C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7" t="s">
        <v>37</v>
      </c>
      <c r="B88" s="99" t="str">
        <f>+B85</f>
        <v>Mikulova G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Lvi C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Mikulova G</v>
      </c>
      <c r="D91" s="249"/>
      <c r="E91" s="249"/>
      <c r="F91" s="249"/>
      <c r="G91" s="250"/>
      <c r="H91" s="249" t="str">
        <f>+B86</f>
        <v>Lvi C</v>
      </c>
      <c r="I91" s="249"/>
      <c r="J91" s="249"/>
      <c r="K91" s="249"/>
      <c r="L91" s="249"/>
    </row>
    <row r="92" spans="1:32" s="91" customFormat="1" ht="18" customHeight="1" x14ac:dyDescent="0.3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Mikulova G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9. liga'!$A$18</f>
        <v>9.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Lvi C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7" t="s">
        <v>38</v>
      </c>
      <c r="B97" s="103" t="str">
        <f>VLOOKUP(Q104,'tab 9. liga'!$A$2:$I$16,2,0)</f>
        <v>Kometa F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9. liga'!$A$2:$I$16,6,0)</f>
        <v>Střešovice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7" t="s">
        <v>37</v>
      </c>
      <c r="B100" s="99" t="str">
        <f>+B97</f>
        <v>Kometa F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Střešovice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Kometa F</v>
      </c>
      <c r="D103" s="249"/>
      <c r="E103" s="249"/>
      <c r="F103" s="249"/>
      <c r="G103" s="250"/>
      <c r="H103" s="249" t="str">
        <f>+B98</f>
        <v>Střešovice C</v>
      </c>
      <c r="I103" s="249"/>
      <c r="J103" s="249"/>
      <c r="K103" s="249"/>
      <c r="L103" s="249"/>
    </row>
    <row r="104" spans="1:32" s="91" customFormat="1" ht="18" customHeight="1" x14ac:dyDescent="0.3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Kometa F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9. liga'!$A$18</f>
        <v>9.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Střešovice C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7" t="s">
        <v>38</v>
      </c>
      <c r="B109" s="103" t="str">
        <f>VLOOKUP(Q116,'tab 9. liga'!$A$2:$I$16,2,0)</f>
        <v>Lvi D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9. liga'!$A$2:$I$16,6,0)</f>
        <v>Mikulova G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7" t="s">
        <v>37</v>
      </c>
      <c r="B112" s="99" t="str">
        <f>+B109</f>
        <v>Lvi D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Mikulova G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Lvi D</v>
      </c>
      <c r="D115" s="249"/>
      <c r="E115" s="249"/>
      <c r="F115" s="249"/>
      <c r="G115" s="250"/>
      <c r="H115" s="249" t="str">
        <f>+B110</f>
        <v>Mikulova G</v>
      </c>
      <c r="I115" s="249"/>
      <c r="J115" s="249"/>
      <c r="K115" s="249"/>
      <c r="L115" s="249"/>
    </row>
    <row r="116" spans="1:32" s="91" customFormat="1" ht="18" customHeight="1" x14ac:dyDescent="0.3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Lvi D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9. liga'!$A$18</f>
        <v>9.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Mikulova G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7" t="s">
        <v>38</v>
      </c>
      <c r="B121" s="103" t="str">
        <f>VLOOKUP(Q128,'tab 9. liga'!$A$2:$I$16,2,0)</f>
        <v>Střešovice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9. liga'!$A$2:$I$16,6,0)</f>
        <v>Lvi C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7" t="s">
        <v>37</v>
      </c>
      <c r="B124" s="99" t="str">
        <f>+B121</f>
        <v>Střešovice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Lvi C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Střešovice C</v>
      </c>
      <c r="D127" s="249"/>
      <c r="E127" s="249"/>
      <c r="F127" s="249"/>
      <c r="G127" s="250"/>
      <c r="H127" s="249" t="str">
        <f>+B122</f>
        <v>Lvi C</v>
      </c>
      <c r="I127" s="249"/>
      <c r="J127" s="249"/>
      <c r="K127" s="249"/>
      <c r="L127" s="249"/>
    </row>
    <row r="128" spans="1:32" s="91" customFormat="1" ht="18" customHeight="1" x14ac:dyDescent="0.3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Střešovice C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9. liga'!$A$18</f>
        <v>9.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Lvi C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7" t="s">
        <v>38</v>
      </c>
      <c r="B133" s="103" t="str">
        <f>VLOOKUP(Q140,'tab 9. liga'!$A$2:$I$16,2,0)</f>
        <v>Lvi D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9. liga'!$A$2:$I$16,6,0)</f>
        <v>Orion G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7" t="s">
        <v>37</v>
      </c>
      <c r="B136" s="99" t="str">
        <f>+B133</f>
        <v>Lvi D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Orion G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Lvi D</v>
      </c>
      <c r="D139" s="249"/>
      <c r="E139" s="249"/>
      <c r="F139" s="249"/>
      <c r="G139" s="250"/>
      <c r="H139" s="249" t="str">
        <f>+B134</f>
        <v>Orion G</v>
      </c>
      <c r="I139" s="249"/>
      <c r="J139" s="249"/>
      <c r="K139" s="249"/>
      <c r="L139" s="249"/>
    </row>
    <row r="140" spans="1:32" s="91" customFormat="1" ht="18" customHeight="1" x14ac:dyDescent="0.3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Lvi D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9. liga'!$A$18</f>
        <v>9.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Orion G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7" t="s">
        <v>38</v>
      </c>
      <c r="B145" s="103" t="str">
        <f>VLOOKUP(Q152,'tab 9. liga'!$A$2:$I$16,2,0)</f>
        <v>Lvi C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9. liga'!$A$2:$I$16,6,0)</f>
        <v>Kometa F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7" t="s">
        <v>37</v>
      </c>
      <c r="B148" s="99" t="str">
        <f>+B145</f>
        <v>Lvi C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Kometa F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Lvi C</v>
      </c>
      <c r="D151" s="249"/>
      <c r="E151" s="249"/>
      <c r="F151" s="249"/>
      <c r="G151" s="250"/>
      <c r="H151" s="249" t="str">
        <f>+B146</f>
        <v>Kometa F</v>
      </c>
      <c r="I151" s="249"/>
      <c r="J151" s="249"/>
      <c r="K151" s="249"/>
      <c r="L151" s="249"/>
    </row>
    <row r="152" spans="1:32" s="91" customFormat="1" ht="18" customHeight="1" x14ac:dyDescent="0.3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Lvi C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9. liga'!$A$18</f>
        <v>9.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Kometa F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7" t="s">
        <v>38</v>
      </c>
      <c r="B157" s="103" t="str">
        <f>VLOOKUP(Q164,'tab 9. liga'!$A$2:$I$16,2,0)</f>
        <v>Orion G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9. liga'!$A$2:$I$16,6,0)</f>
        <v>Mikulova G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7" t="s">
        <v>37</v>
      </c>
      <c r="B160" s="99" t="str">
        <f>+B157</f>
        <v>Orion G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Mikulova G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Orion G</v>
      </c>
      <c r="D163" s="249"/>
      <c r="E163" s="249"/>
      <c r="F163" s="249"/>
      <c r="G163" s="250"/>
      <c r="H163" s="249" t="str">
        <f>+B158</f>
        <v>Mikulova G</v>
      </c>
      <c r="I163" s="249"/>
      <c r="J163" s="249"/>
      <c r="K163" s="249"/>
      <c r="L163" s="249"/>
    </row>
    <row r="164" spans="1:32" s="91" customFormat="1" ht="18" customHeight="1" x14ac:dyDescent="0.3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Orion G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9. liga'!$A$18</f>
        <v>9.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Mikulova G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7" t="s">
        <v>38</v>
      </c>
      <c r="B169" s="103" t="str">
        <f>VLOOKUP(Q176,'tab 9. liga'!$A$2:$I$16,2,0)</f>
        <v>Střešovice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9. liga'!$A$2:$I$16,6,0)</f>
        <v>Lvi D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7" t="s">
        <v>37</v>
      </c>
      <c r="B172" s="99" t="str">
        <f>+B169</f>
        <v>Střešovice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Lvi D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Střešovice C</v>
      </c>
      <c r="D175" s="249"/>
      <c r="E175" s="249"/>
      <c r="F175" s="249"/>
      <c r="G175" s="250"/>
      <c r="H175" s="249" t="str">
        <f>+B170</f>
        <v>Lvi D</v>
      </c>
      <c r="I175" s="249"/>
      <c r="J175" s="249"/>
      <c r="K175" s="249"/>
      <c r="L175" s="249"/>
    </row>
    <row r="176" spans="1:32" s="91" customFormat="1" ht="18" customHeight="1" x14ac:dyDescent="0.3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Střešovice C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9. liga'!$A$18</f>
        <v>9.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Lvi D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  <pageSetUpPr fitToPage="1"/>
  </sheetPr>
  <dimension ref="A1:AK47"/>
  <sheetViews>
    <sheetView topLeftCell="A14" zoomScale="90" zoomScaleNormal="90" workbookViewId="0">
      <selection activeCell="Z16" sqref="Z16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">
      <c r="A2" s="22">
        <v>1</v>
      </c>
      <c r="B2" s="240" t="str">
        <f>+A23</f>
        <v>Dansport D</v>
      </c>
      <c r="C2" s="241"/>
      <c r="D2" s="241"/>
      <c r="E2" s="241"/>
      <c r="F2" s="240" t="str">
        <f>+A27</f>
        <v>Kometa H</v>
      </c>
      <c r="G2" s="241"/>
      <c r="H2" s="241"/>
      <c r="I2" s="241"/>
      <c r="J2" s="69">
        <f>+IF(N2&gt;O2,1,0)+IF(P2&gt;Q2,1,0)</f>
        <v>1</v>
      </c>
      <c r="K2" s="70">
        <f>+IF(N2&lt;O2,1,0)+IF(P2&lt;Q2,1,0)</f>
        <v>1</v>
      </c>
      <c r="L2" s="71">
        <f>+N2+P2</f>
        <v>39</v>
      </c>
      <c r="M2" s="72">
        <f>+O2+Q2</f>
        <v>47</v>
      </c>
      <c r="N2" s="73">
        <v>14</v>
      </c>
      <c r="O2" s="74">
        <v>25</v>
      </c>
      <c r="P2" s="73">
        <v>25</v>
      </c>
      <c r="Q2" s="74">
        <v>22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">
      <c r="A3" s="82">
        <v>2</v>
      </c>
      <c r="B3" s="236" t="str">
        <f>+A21</f>
        <v>Mikulova H</v>
      </c>
      <c r="C3" s="237"/>
      <c r="D3" s="237"/>
      <c r="E3" s="237"/>
      <c r="F3" s="236" t="str">
        <f>+A25</f>
        <v>Počernice D</v>
      </c>
      <c r="G3" s="237"/>
      <c r="H3" s="237"/>
      <c r="I3" s="237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M16" si="2">+N3+P3</f>
        <v>46</v>
      </c>
      <c r="M3" s="86">
        <f t="shared" si="2"/>
        <v>45</v>
      </c>
      <c r="N3" s="87">
        <v>21</v>
      </c>
      <c r="O3" s="88">
        <v>25</v>
      </c>
      <c r="P3" s="87">
        <v>25</v>
      </c>
      <c r="Q3" s="88">
        <v>20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">
      <c r="A4" s="82">
        <v>3</v>
      </c>
      <c r="B4" s="236" t="str">
        <f>+A21</f>
        <v>Mikulova H</v>
      </c>
      <c r="C4" s="237"/>
      <c r="D4" s="237"/>
      <c r="E4" s="237"/>
      <c r="F4" s="236" t="str">
        <f>+A31</f>
        <v>Meteor F</v>
      </c>
      <c r="G4" s="237"/>
      <c r="H4" s="237"/>
      <c r="I4" s="237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2"/>
        <v>30</v>
      </c>
      <c r="N4" s="87">
        <v>25</v>
      </c>
      <c r="O4" s="88">
        <v>12</v>
      </c>
      <c r="P4" s="87">
        <v>25</v>
      </c>
      <c r="Q4" s="88">
        <v>18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">
      <c r="A5" s="82">
        <v>4</v>
      </c>
      <c r="B5" s="232" t="str">
        <f>+A25</f>
        <v>Počernice D</v>
      </c>
      <c r="C5" s="233"/>
      <c r="D5" s="233"/>
      <c r="E5" s="233"/>
      <c r="F5" s="236" t="str">
        <f>+A29</f>
        <v>Meteor E</v>
      </c>
      <c r="G5" s="237"/>
      <c r="H5" s="237"/>
      <c r="I5" s="237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37</v>
      </c>
      <c r="N5" s="87">
        <v>25</v>
      </c>
      <c r="O5" s="88">
        <v>20</v>
      </c>
      <c r="P5" s="87">
        <v>25</v>
      </c>
      <c r="Q5" s="88">
        <v>17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">
      <c r="A6" s="82">
        <v>5</v>
      </c>
      <c r="B6" s="236" t="str">
        <f>+A23</f>
        <v>Dansport D</v>
      </c>
      <c r="C6" s="237"/>
      <c r="D6" s="237"/>
      <c r="E6" s="237"/>
      <c r="F6" s="232" t="str">
        <f>+A31</f>
        <v>Meteor F</v>
      </c>
      <c r="G6" s="233"/>
      <c r="H6" s="233"/>
      <c r="I6" s="233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2"/>
        <v>38</v>
      </c>
      <c r="N6" s="87">
        <v>25</v>
      </c>
      <c r="O6" s="88">
        <v>19</v>
      </c>
      <c r="P6" s="87">
        <v>25</v>
      </c>
      <c r="Q6" s="88">
        <v>19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">
      <c r="A7" s="82">
        <v>6</v>
      </c>
      <c r="B7" s="232" t="str">
        <f>+A27</f>
        <v>Kometa H</v>
      </c>
      <c r="C7" s="233"/>
      <c r="D7" s="233"/>
      <c r="E7" s="233"/>
      <c r="F7" s="232" t="str">
        <f>+A29</f>
        <v>Meteor E</v>
      </c>
      <c r="G7" s="233"/>
      <c r="H7" s="233"/>
      <c r="I7" s="233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34</v>
      </c>
      <c r="N7" s="87">
        <v>25</v>
      </c>
      <c r="O7" s="88">
        <v>17</v>
      </c>
      <c r="P7" s="87">
        <v>25</v>
      </c>
      <c r="Q7" s="88">
        <v>17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">
      <c r="A8" s="82">
        <v>7</v>
      </c>
      <c r="B8" s="232" t="str">
        <f>+A25</f>
        <v>Počernice D</v>
      </c>
      <c r="C8" s="233"/>
      <c r="D8" s="233"/>
      <c r="E8" s="233"/>
      <c r="F8" s="232" t="str">
        <f>+A23</f>
        <v>Dansport D</v>
      </c>
      <c r="G8" s="233"/>
      <c r="H8" s="233"/>
      <c r="I8" s="233"/>
      <c r="J8" s="83">
        <f t="shared" si="0"/>
        <v>0</v>
      </c>
      <c r="K8" s="84">
        <f t="shared" si="1"/>
        <v>2</v>
      </c>
      <c r="L8" s="85">
        <f t="shared" si="2"/>
        <v>38</v>
      </c>
      <c r="M8" s="86">
        <f t="shared" si="2"/>
        <v>50</v>
      </c>
      <c r="N8" s="87">
        <v>22</v>
      </c>
      <c r="O8" s="88">
        <v>25</v>
      </c>
      <c r="P8" s="87">
        <v>16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">
      <c r="A9" s="82">
        <v>8</v>
      </c>
      <c r="B9" s="232" t="str">
        <f>+A21</f>
        <v>Mikulova H</v>
      </c>
      <c r="C9" s="233"/>
      <c r="D9" s="233"/>
      <c r="E9" s="233"/>
      <c r="F9" s="232" t="str">
        <f>+A27</f>
        <v>Kometa H</v>
      </c>
      <c r="G9" s="233"/>
      <c r="H9" s="233"/>
      <c r="I9" s="233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2"/>
        <v>38</v>
      </c>
      <c r="N9" s="87">
        <v>25</v>
      </c>
      <c r="O9" s="88">
        <v>17</v>
      </c>
      <c r="P9" s="87">
        <v>25</v>
      </c>
      <c r="Q9" s="88">
        <v>21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">
      <c r="A10" s="82">
        <v>9</v>
      </c>
      <c r="B10" s="236" t="str">
        <f>+A25</f>
        <v>Počernice D</v>
      </c>
      <c r="C10" s="237"/>
      <c r="D10" s="237"/>
      <c r="E10" s="237"/>
      <c r="F10" s="236" t="str">
        <f>+A31</f>
        <v>Meteor F</v>
      </c>
      <c r="G10" s="237"/>
      <c r="H10" s="237"/>
      <c r="I10" s="237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2"/>
        <v>41</v>
      </c>
      <c r="N10" s="87">
        <v>25</v>
      </c>
      <c r="O10" s="88">
        <v>19</v>
      </c>
      <c r="P10" s="87">
        <v>25</v>
      </c>
      <c r="Q10" s="88">
        <v>22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">
      <c r="A11" s="82">
        <v>10</v>
      </c>
      <c r="B11" s="232" t="str">
        <f>+A29</f>
        <v>Meteor E</v>
      </c>
      <c r="C11" s="233"/>
      <c r="D11" s="233"/>
      <c r="E11" s="233"/>
      <c r="F11" s="232" t="str">
        <f>+A21</f>
        <v>Mikulova H</v>
      </c>
      <c r="G11" s="233"/>
      <c r="H11" s="233"/>
      <c r="I11" s="233"/>
      <c r="J11" s="83">
        <f t="shared" si="0"/>
        <v>0</v>
      </c>
      <c r="K11" s="84">
        <f t="shared" si="1"/>
        <v>2</v>
      </c>
      <c r="L11" s="85">
        <f t="shared" si="2"/>
        <v>24</v>
      </c>
      <c r="M11" s="86">
        <f t="shared" si="2"/>
        <v>50</v>
      </c>
      <c r="N11" s="87">
        <v>13</v>
      </c>
      <c r="O11" s="88">
        <v>25</v>
      </c>
      <c r="P11" s="87">
        <v>11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">
      <c r="A12" s="82">
        <v>11</v>
      </c>
      <c r="B12" s="232" t="str">
        <f>+A31</f>
        <v>Meteor F</v>
      </c>
      <c r="C12" s="233"/>
      <c r="D12" s="233"/>
      <c r="E12" s="233"/>
      <c r="F12" s="232" t="str">
        <f>+A27</f>
        <v>Kometa H</v>
      </c>
      <c r="G12" s="233"/>
      <c r="H12" s="233"/>
      <c r="I12" s="233"/>
      <c r="J12" s="83">
        <f t="shared" si="0"/>
        <v>1</v>
      </c>
      <c r="K12" s="84">
        <f t="shared" si="1"/>
        <v>1</v>
      </c>
      <c r="L12" s="85">
        <f t="shared" si="2"/>
        <v>46</v>
      </c>
      <c r="M12" s="86">
        <f t="shared" si="2"/>
        <v>46</v>
      </c>
      <c r="N12" s="87">
        <v>25</v>
      </c>
      <c r="O12" s="88">
        <v>21</v>
      </c>
      <c r="P12" s="87">
        <v>21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">
      <c r="A13" s="82">
        <v>12</v>
      </c>
      <c r="B13" s="229" t="str">
        <f>+A29</f>
        <v>Meteor E</v>
      </c>
      <c r="C13" s="230"/>
      <c r="D13" s="230"/>
      <c r="E13" s="231"/>
      <c r="F13" s="232" t="str">
        <f>+A23</f>
        <v>Dansport D</v>
      </c>
      <c r="G13" s="233"/>
      <c r="H13" s="233"/>
      <c r="I13" s="233"/>
      <c r="J13" s="83">
        <f t="shared" si="0"/>
        <v>0</v>
      </c>
      <c r="K13" s="84">
        <f t="shared" si="1"/>
        <v>2</v>
      </c>
      <c r="L13" s="85">
        <f t="shared" si="2"/>
        <v>36</v>
      </c>
      <c r="M13" s="86">
        <f t="shared" si="2"/>
        <v>50</v>
      </c>
      <c r="N13" s="87">
        <v>17</v>
      </c>
      <c r="O13" s="88">
        <v>25</v>
      </c>
      <c r="P13" s="87">
        <v>19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">
      <c r="A14" s="82">
        <v>13</v>
      </c>
      <c r="B14" s="229" t="str">
        <f>+A27</f>
        <v>Kometa H</v>
      </c>
      <c r="C14" s="230"/>
      <c r="D14" s="230"/>
      <c r="E14" s="231"/>
      <c r="F14" s="232" t="str">
        <f>+A25</f>
        <v>Počernice D</v>
      </c>
      <c r="G14" s="233"/>
      <c r="H14" s="233"/>
      <c r="I14" s="233"/>
      <c r="J14" s="83">
        <f t="shared" si="0"/>
        <v>1</v>
      </c>
      <c r="K14" s="84">
        <f t="shared" si="1"/>
        <v>1</v>
      </c>
      <c r="L14" s="85">
        <f t="shared" si="2"/>
        <v>46</v>
      </c>
      <c r="M14" s="86">
        <f t="shared" si="2"/>
        <v>43</v>
      </c>
      <c r="N14" s="87">
        <v>21</v>
      </c>
      <c r="O14" s="88">
        <v>25</v>
      </c>
      <c r="P14" s="87">
        <v>25</v>
      </c>
      <c r="Q14" s="88">
        <v>18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">
      <c r="A15" s="82">
        <v>14</v>
      </c>
      <c r="B15" s="232" t="str">
        <f>+A23</f>
        <v>Dansport D</v>
      </c>
      <c r="C15" s="233"/>
      <c r="D15" s="233"/>
      <c r="E15" s="233"/>
      <c r="F15" s="232" t="str">
        <f>+A21</f>
        <v>Mikulova H</v>
      </c>
      <c r="G15" s="233"/>
      <c r="H15" s="233"/>
      <c r="I15" s="233"/>
      <c r="J15" s="83">
        <f t="shared" si="0"/>
        <v>0</v>
      </c>
      <c r="K15" s="84">
        <f t="shared" si="1"/>
        <v>2</v>
      </c>
      <c r="L15" s="85">
        <f t="shared" si="2"/>
        <v>37</v>
      </c>
      <c r="M15" s="86">
        <f t="shared" si="2"/>
        <v>50</v>
      </c>
      <c r="N15" s="87">
        <v>21</v>
      </c>
      <c r="O15" s="88">
        <v>25</v>
      </c>
      <c r="P15" s="87">
        <v>16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35">
      <c r="A16" s="75">
        <v>15</v>
      </c>
      <c r="B16" s="234" t="str">
        <f>+A31</f>
        <v>Meteor F</v>
      </c>
      <c r="C16" s="235"/>
      <c r="D16" s="235"/>
      <c r="E16" s="235"/>
      <c r="F16" s="234" t="str">
        <f>+A29</f>
        <v>Meteor E</v>
      </c>
      <c r="G16" s="235"/>
      <c r="H16" s="235"/>
      <c r="I16" s="235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36</v>
      </c>
      <c r="N16" s="80">
        <v>25</v>
      </c>
      <c r="O16" s="81">
        <v>22</v>
      </c>
      <c r="P16" s="80">
        <v>25</v>
      </c>
      <c r="Q16" s="81">
        <v>14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220" t="str">
        <f>+zadání!F2</f>
        <v>10. LIGA</v>
      </c>
      <c r="B18" s="221"/>
      <c r="C18" s="221"/>
      <c r="D18" s="222"/>
      <c r="E18" s="199" t="str">
        <f>+A21</f>
        <v>Mikulova H</v>
      </c>
      <c r="F18" s="190"/>
      <c r="G18" s="200"/>
      <c r="H18" s="190" t="str">
        <f>+A23</f>
        <v>Dansport D</v>
      </c>
      <c r="I18" s="190"/>
      <c r="J18" s="190"/>
      <c r="K18" s="199" t="str">
        <f>+A25</f>
        <v>Počernice D</v>
      </c>
      <c r="L18" s="190"/>
      <c r="M18" s="200"/>
      <c r="N18" s="190" t="str">
        <f>+A27</f>
        <v>Kometa H</v>
      </c>
      <c r="O18" s="190"/>
      <c r="P18" s="190"/>
      <c r="Q18" s="199" t="str">
        <f>+A29</f>
        <v>Meteor E</v>
      </c>
      <c r="R18" s="190"/>
      <c r="S18" s="200"/>
      <c r="T18" s="190" t="str">
        <f>+A31</f>
        <v>Meteor F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2" customHeight="1" x14ac:dyDescent="0.3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2" customHeight="1" thickBot="1" x14ac:dyDescent="0.35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">
      <c r="A21" s="189" t="str">
        <f>+zadání!F3</f>
        <v>Mikulova H</v>
      </c>
      <c r="B21" s="190"/>
      <c r="C21" s="190"/>
      <c r="D21" s="191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1</v>
      </c>
      <c r="L21" s="23" t="s">
        <v>0</v>
      </c>
      <c r="M21" s="23">
        <f>+K3</f>
        <v>1</v>
      </c>
      <c r="N21" s="25">
        <f>+J9</f>
        <v>2</v>
      </c>
      <c r="O21" s="23" t="s">
        <v>0</v>
      </c>
      <c r="P21" s="24">
        <f>+K9</f>
        <v>0</v>
      </c>
      <c r="Q21" s="23">
        <f>+K11</f>
        <v>2</v>
      </c>
      <c r="R21" s="23" t="s">
        <v>0</v>
      </c>
      <c r="S21" s="23">
        <f>+J11</f>
        <v>0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9</v>
      </c>
      <c r="X21" s="23" t="s">
        <v>0</v>
      </c>
      <c r="Y21" s="24">
        <f t="shared" ref="Y21:Y32" si="3">+G21+J21+M21+P21+S21+V21</f>
        <v>1</v>
      </c>
      <c r="Z21" s="195">
        <f>IF(W21+Y21=0,"",W21+SUM(AF21:AK21))</f>
        <v>14</v>
      </c>
      <c r="AA21" s="196"/>
      <c r="AB21" s="197">
        <f>+IF(E22&gt;G22,1,0)+IF(H22&gt;J22,1,0)+IF(K22&gt;M22,1,0)+IF(N22&gt;P22,1,0)+IF(Q22&gt;S22,1,0)+IF(T22&gt;V22,1,0)</f>
        <v>5</v>
      </c>
      <c r="AC21" s="198" t="str">
        <f>IFERROR(CONCATENATE(RANK(AE21,$AE$21:$AE$31),"."),"")</f>
        <v>1.</v>
      </c>
      <c r="AE21">
        <f>+Z21*1000000000+AB21*1000000+IFERROR(W21/Y21,10)*1000+IFERROR(W22/Y22,10)</f>
        <v>14005009001.413794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">
      <c r="A22" s="192"/>
      <c r="B22" s="193"/>
      <c r="C22" s="193"/>
      <c r="D22" s="194"/>
      <c r="E22" s="35"/>
      <c r="F22" s="35"/>
      <c r="G22" s="35"/>
      <c r="H22" s="26">
        <f>+M15</f>
        <v>50</v>
      </c>
      <c r="I22" s="18" t="s">
        <v>0</v>
      </c>
      <c r="J22" s="27">
        <f>+L15</f>
        <v>37</v>
      </c>
      <c r="K22" s="18">
        <f>+L3</f>
        <v>46</v>
      </c>
      <c r="L22" s="18" t="s">
        <v>0</v>
      </c>
      <c r="M22" s="18">
        <f>+M3</f>
        <v>45</v>
      </c>
      <c r="N22" s="26">
        <f>+L9</f>
        <v>50</v>
      </c>
      <c r="O22" s="18" t="s">
        <v>0</v>
      </c>
      <c r="P22" s="27">
        <f>+M9</f>
        <v>38</v>
      </c>
      <c r="Q22" s="18">
        <f>+M11</f>
        <v>50</v>
      </c>
      <c r="R22" s="18" t="s">
        <v>0</v>
      </c>
      <c r="S22" s="18">
        <f>+L11</f>
        <v>24</v>
      </c>
      <c r="T22" s="26">
        <f>+L4</f>
        <v>50</v>
      </c>
      <c r="U22" s="18" t="s">
        <v>0</v>
      </c>
      <c r="V22" s="30">
        <f>+M4</f>
        <v>30</v>
      </c>
      <c r="W22" s="56">
        <f t="shared" ref="W22:W32" si="4">+E22+H22+K22+N22+Q22+T22</f>
        <v>246</v>
      </c>
      <c r="X22" s="57" t="s">
        <v>0</v>
      </c>
      <c r="Y22" s="58">
        <f t="shared" si="3"/>
        <v>174</v>
      </c>
      <c r="Z22" s="167"/>
      <c r="AA22" s="168"/>
      <c r="AB22" s="169"/>
      <c r="AC22" s="171"/>
    </row>
    <row r="23" spans="1:37" ht="21" customHeight="1" x14ac:dyDescent="0.3">
      <c r="A23" s="186" t="str">
        <f>+zadání!F4</f>
        <v>Dansport D</v>
      </c>
      <c r="B23" s="163"/>
      <c r="C23" s="163"/>
      <c r="D23" s="164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1</v>
      </c>
      <c r="O23" s="50" t="s">
        <v>0</v>
      </c>
      <c r="P23" s="51">
        <f>+K2</f>
        <v>1</v>
      </c>
      <c r="Q23" s="50">
        <f>+K13</f>
        <v>2</v>
      </c>
      <c r="R23" s="50" t="s">
        <v>0</v>
      </c>
      <c r="S23" s="50">
        <f>+J13</f>
        <v>0</v>
      </c>
      <c r="T23" s="49">
        <f>+J6</f>
        <v>2</v>
      </c>
      <c r="U23" s="50" t="s">
        <v>0</v>
      </c>
      <c r="V23" s="68">
        <f>+K6</f>
        <v>0</v>
      </c>
      <c r="W23" s="59">
        <f t="shared" si="4"/>
        <v>7</v>
      </c>
      <c r="X23" s="50" t="s">
        <v>0</v>
      </c>
      <c r="Y23" s="51">
        <f t="shared" si="3"/>
        <v>3</v>
      </c>
      <c r="Z23" s="165">
        <f t="shared" ref="Z23" si="5">IF(W23+Y23=0,"",W23+SUM(AF23:AK23))</f>
        <v>10</v>
      </c>
      <c r="AA23" s="166"/>
      <c r="AB23" s="187">
        <f t="shared" ref="AB23" si="6">+IF(E24&gt;G24,1,0)+IF(H24&gt;J24,1,0)+IF(K24&gt;M24,1,0)+IF(N24&gt;P24,1,0)+IF(Q24&gt;S24,1,0)+IF(T24&gt;V24,1,0)</f>
        <v>3</v>
      </c>
      <c r="AC23" s="188" t="str">
        <f t="shared" ref="AC23" si="7">IFERROR(CONCATENATE(RANK(AE23,$AE$21:$AE$31),"."),"")</f>
        <v>2.</v>
      </c>
      <c r="AE23">
        <f>+Z23*1000000000+AB23*1000000+IFERROR(W23/Y23,10)*1000+IFERROR(W24/Y24,10)</f>
        <v>10003002334.414673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">
      <c r="A24" s="162"/>
      <c r="B24" s="163"/>
      <c r="C24" s="163"/>
      <c r="D24" s="164"/>
      <c r="E24" s="45">
        <f>+J22</f>
        <v>37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50</v>
      </c>
      <c r="L24" s="45" t="s">
        <v>0</v>
      </c>
      <c r="M24" s="45">
        <f>+L8</f>
        <v>38</v>
      </c>
      <c r="N24" s="46">
        <f>+L2</f>
        <v>39</v>
      </c>
      <c r="O24" s="45" t="s">
        <v>0</v>
      </c>
      <c r="P24" s="47">
        <f>+M2</f>
        <v>47</v>
      </c>
      <c r="Q24" s="45">
        <f>+M13</f>
        <v>50</v>
      </c>
      <c r="R24" s="45" t="s">
        <v>0</v>
      </c>
      <c r="S24" s="45">
        <f>+L13</f>
        <v>36</v>
      </c>
      <c r="T24" s="46">
        <f>+L6</f>
        <v>50</v>
      </c>
      <c r="U24" s="45" t="s">
        <v>0</v>
      </c>
      <c r="V24" s="48">
        <f>+M6</f>
        <v>38</v>
      </c>
      <c r="W24" s="53">
        <f t="shared" si="4"/>
        <v>226</v>
      </c>
      <c r="X24" s="54" t="s">
        <v>0</v>
      </c>
      <c r="Y24" s="55">
        <f t="shared" si="3"/>
        <v>209</v>
      </c>
      <c r="Z24" s="167"/>
      <c r="AA24" s="168"/>
      <c r="AB24" s="170"/>
      <c r="AC24" s="172"/>
    </row>
    <row r="25" spans="1:37" ht="21" customHeight="1" x14ac:dyDescent="0.3">
      <c r="A25" s="180" t="str">
        <f>+zadání!F5</f>
        <v>Počernice D</v>
      </c>
      <c r="B25" s="181"/>
      <c r="C25" s="181"/>
      <c r="D25" s="182"/>
      <c r="E25" s="36">
        <f>+M21</f>
        <v>1</v>
      </c>
      <c r="F25" s="36" t="s">
        <v>0</v>
      </c>
      <c r="G25" s="36">
        <f>+K21</f>
        <v>1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2</v>
      </c>
      <c r="R25" s="36" t="s">
        <v>0</v>
      </c>
      <c r="S25" s="36">
        <f>+K5</f>
        <v>0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6</v>
      </c>
      <c r="X25" s="36" t="s">
        <v>0</v>
      </c>
      <c r="Y25" s="65">
        <f t="shared" si="3"/>
        <v>4</v>
      </c>
      <c r="Z25" s="165">
        <f t="shared" ref="Z25" si="8">IF(W25+Y25=0,"",W25+SUM(AF25:AK25))</f>
        <v>8</v>
      </c>
      <c r="AA25" s="166"/>
      <c r="AB25" s="169">
        <f t="shared" ref="AB25" si="9">+IF(E26&gt;G26,1,0)+IF(H26&gt;J26,1,0)+IF(K26&gt;M26,1,0)+IF(N26&gt;P26,1,0)+IF(Q26&gt;S26,1,0)+IF(T26&gt;V26,1,0)</f>
        <v>2</v>
      </c>
      <c r="AC25" s="171" t="str">
        <f t="shared" ref="AC25" si="10">IFERROR(CONCATENATE(RANK(AE25,$AE$21:$AE$31),"."),"")</f>
        <v>4.</v>
      </c>
      <c r="AE25">
        <f>+Z25*1000000000+AB25*1000000+IFERROR(W25/Y25,10)*1000+IFERROR(W26/Y26,10)</f>
        <v>8002001501.0272732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">
      <c r="A26" s="183"/>
      <c r="B26" s="184"/>
      <c r="C26" s="184"/>
      <c r="D26" s="185"/>
      <c r="E26" s="18">
        <f>+M22</f>
        <v>45</v>
      </c>
      <c r="F26" s="18" t="s">
        <v>0</v>
      </c>
      <c r="G26" s="18">
        <f>+K22</f>
        <v>46</v>
      </c>
      <c r="H26" s="26">
        <f>+M24</f>
        <v>38</v>
      </c>
      <c r="I26" s="18" t="s">
        <v>0</v>
      </c>
      <c r="J26" s="27">
        <f>+K24</f>
        <v>50</v>
      </c>
      <c r="K26" s="37"/>
      <c r="L26" s="35"/>
      <c r="M26" s="38"/>
      <c r="N26" s="26">
        <f>+M14</f>
        <v>43</v>
      </c>
      <c r="O26" s="18" t="s">
        <v>0</v>
      </c>
      <c r="P26" s="27">
        <f>+L14</f>
        <v>46</v>
      </c>
      <c r="Q26" s="18">
        <f>+L5</f>
        <v>50</v>
      </c>
      <c r="R26" s="18" t="s">
        <v>0</v>
      </c>
      <c r="S26" s="18">
        <f>+M5</f>
        <v>37</v>
      </c>
      <c r="T26" s="26">
        <f>+L10</f>
        <v>50</v>
      </c>
      <c r="U26" s="18" t="s">
        <v>0</v>
      </c>
      <c r="V26" s="30">
        <f>+M10</f>
        <v>41</v>
      </c>
      <c r="W26" s="56">
        <f t="shared" si="4"/>
        <v>226</v>
      </c>
      <c r="X26" s="57" t="s">
        <v>0</v>
      </c>
      <c r="Y26" s="58">
        <f t="shared" si="3"/>
        <v>220</v>
      </c>
      <c r="Z26" s="167"/>
      <c r="AA26" s="168"/>
      <c r="AB26" s="169"/>
      <c r="AC26" s="171"/>
    </row>
    <row r="27" spans="1:37" ht="21" customHeight="1" x14ac:dyDescent="0.3">
      <c r="A27" s="186" t="str">
        <f>+zadání!F6</f>
        <v>Kometa H</v>
      </c>
      <c r="B27" s="163"/>
      <c r="C27" s="163"/>
      <c r="D27" s="164"/>
      <c r="E27" s="50">
        <f>+P21</f>
        <v>0</v>
      </c>
      <c r="F27" s="50" t="s">
        <v>0</v>
      </c>
      <c r="G27" s="50">
        <f>+N21</f>
        <v>2</v>
      </c>
      <c r="H27" s="49">
        <f>+P23</f>
        <v>1</v>
      </c>
      <c r="I27" s="50" t="s">
        <v>0</v>
      </c>
      <c r="J27" s="51">
        <f>+N23</f>
        <v>1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1</v>
      </c>
      <c r="U27" s="50" t="s">
        <v>0</v>
      </c>
      <c r="V27" s="68">
        <f>+J12</f>
        <v>1</v>
      </c>
      <c r="W27" s="59">
        <f t="shared" si="4"/>
        <v>5</v>
      </c>
      <c r="X27" s="50" t="s">
        <v>0</v>
      </c>
      <c r="Y27" s="51">
        <f t="shared" si="3"/>
        <v>5</v>
      </c>
      <c r="Z27" s="165">
        <f t="shared" ref="Z27" si="11">IF(W27+Y27=0,"",W27+SUM(AF27:AK27))</f>
        <v>8.5</v>
      </c>
      <c r="AA27" s="166"/>
      <c r="AB27" s="187">
        <f t="shared" ref="AB27" si="12">+IF(E28&gt;G28,1,0)+IF(H28&gt;J28,1,0)+IF(K28&gt;M28,1,0)+IF(N28&gt;P28,1,0)+IF(Q28&gt;S28,1,0)+IF(T28&gt;V28,1,0)</f>
        <v>3</v>
      </c>
      <c r="AC27" s="188" t="str">
        <f t="shared" ref="AC27" si="13">IFERROR(CONCATENATE(RANK(AE27,$AE$21:$AE$31),"."),"")</f>
        <v>3.</v>
      </c>
      <c r="AE27">
        <f>+Z27*1000000000+AB27*1000000+IFERROR(W27/Y27,10)*1000+IFERROR(W28/Y28,10)</f>
        <v>8503001001.070755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0.5</v>
      </c>
    </row>
    <row r="28" spans="1:37" ht="21" customHeight="1" x14ac:dyDescent="0.3">
      <c r="A28" s="162"/>
      <c r="B28" s="163"/>
      <c r="C28" s="163"/>
      <c r="D28" s="164"/>
      <c r="E28" s="45">
        <f>+P22</f>
        <v>38</v>
      </c>
      <c r="F28" s="45" t="s">
        <v>0</v>
      </c>
      <c r="G28" s="45">
        <f>+N22</f>
        <v>50</v>
      </c>
      <c r="H28" s="46">
        <f>+P24</f>
        <v>47</v>
      </c>
      <c r="I28" s="45" t="s">
        <v>0</v>
      </c>
      <c r="J28" s="47">
        <f>+N24</f>
        <v>39</v>
      </c>
      <c r="K28" s="45">
        <f>+P26</f>
        <v>46</v>
      </c>
      <c r="L28" s="45" t="s">
        <v>0</v>
      </c>
      <c r="M28" s="45">
        <f>+N26</f>
        <v>43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34</v>
      </c>
      <c r="T28" s="46">
        <f>+M12</f>
        <v>46</v>
      </c>
      <c r="U28" s="45" t="s">
        <v>0</v>
      </c>
      <c r="V28" s="48">
        <f>+L12</f>
        <v>46</v>
      </c>
      <c r="W28" s="53">
        <f t="shared" si="4"/>
        <v>227</v>
      </c>
      <c r="X28" s="54" t="s">
        <v>0</v>
      </c>
      <c r="Y28" s="55">
        <f t="shared" si="3"/>
        <v>212</v>
      </c>
      <c r="Z28" s="167"/>
      <c r="AA28" s="168"/>
      <c r="AB28" s="170"/>
      <c r="AC28" s="172"/>
    </row>
    <row r="29" spans="1:37" ht="21" customHeight="1" x14ac:dyDescent="0.3">
      <c r="A29" s="159" t="str">
        <f>+zadání!F7</f>
        <v>Meteor E</v>
      </c>
      <c r="B29" s="160"/>
      <c r="C29" s="160"/>
      <c r="D29" s="161"/>
      <c r="E29" s="36">
        <f>+S21</f>
        <v>0</v>
      </c>
      <c r="F29" s="36" t="s">
        <v>0</v>
      </c>
      <c r="G29" s="36">
        <f>+Q21</f>
        <v>2</v>
      </c>
      <c r="H29" s="64">
        <f>+S23</f>
        <v>0</v>
      </c>
      <c r="I29" s="36" t="s">
        <v>0</v>
      </c>
      <c r="J29" s="65">
        <f>+Q23</f>
        <v>2</v>
      </c>
      <c r="K29" s="36">
        <f>+S25</f>
        <v>0</v>
      </c>
      <c r="L29" s="36" t="s">
        <v>0</v>
      </c>
      <c r="M29" s="36">
        <f>+Q25</f>
        <v>2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0</v>
      </c>
      <c r="X29" s="36" t="s">
        <v>0</v>
      </c>
      <c r="Y29" s="65">
        <f t="shared" si="3"/>
        <v>10</v>
      </c>
      <c r="Z29" s="165">
        <f t="shared" ref="Z29" si="14">IF(W29+Y29=0,"",W29+SUM(AF29:AK29))</f>
        <v>0</v>
      </c>
      <c r="AA29" s="166"/>
      <c r="AB29" s="169">
        <f t="shared" ref="AB29" si="15">+IF(E30&gt;G30,1,0)+IF(H30&gt;J30,1,0)+IF(K30&gt;M30,1,0)+IF(N30&gt;P30,1,0)+IF(Q30&gt;S30,1,0)+IF(T30&gt;V30,1,0)</f>
        <v>0</v>
      </c>
      <c r="AC29" s="171" t="str">
        <f t="shared" ref="AC29" si="16">IFERROR(CONCATENATE(RANK(AE29,$AE$21:$AE$31),"."),"")</f>
        <v>6.</v>
      </c>
      <c r="AE29">
        <f>+Z29*1000000000+AB29*1000000+IFERROR(W29/Y29,10)*1000+IFERROR(W30/Y30,10)</f>
        <v>0.66800000000000004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">
      <c r="A30" s="162"/>
      <c r="B30" s="163"/>
      <c r="C30" s="163"/>
      <c r="D30" s="164"/>
      <c r="E30" s="45">
        <f>+S22</f>
        <v>24</v>
      </c>
      <c r="F30" s="45" t="s">
        <v>0</v>
      </c>
      <c r="G30" s="45">
        <f>+Q22</f>
        <v>50</v>
      </c>
      <c r="H30" s="46">
        <f>+S24</f>
        <v>36</v>
      </c>
      <c r="I30" s="45" t="s">
        <v>0</v>
      </c>
      <c r="J30" s="47">
        <f>+Q24</f>
        <v>50</v>
      </c>
      <c r="K30" s="45">
        <f>+S26</f>
        <v>37</v>
      </c>
      <c r="L30" s="45" t="s">
        <v>0</v>
      </c>
      <c r="M30" s="45">
        <f>+Q26</f>
        <v>50</v>
      </c>
      <c r="N30" s="46">
        <f>+S28</f>
        <v>34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36</v>
      </c>
      <c r="U30" s="45" t="s">
        <v>0</v>
      </c>
      <c r="V30" s="48">
        <f>+L16</f>
        <v>50</v>
      </c>
      <c r="W30" s="53">
        <f t="shared" si="4"/>
        <v>167</v>
      </c>
      <c r="X30" s="54" t="s">
        <v>0</v>
      </c>
      <c r="Y30" s="55">
        <f t="shared" si="3"/>
        <v>250</v>
      </c>
      <c r="Z30" s="167"/>
      <c r="AA30" s="168"/>
      <c r="AB30" s="170"/>
      <c r="AC30" s="172"/>
    </row>
    <row r="31" spans="1:37" ht="21" customHeight="1" x14ac:dyDescent="0.3">
      <c r="A31" s="159" t="str">
        <f>+zadání!F8</f>
        <v>Meteor F</v>
      </c>
      <c r="B31" s="160"/>
      <c r="C31" s="160"/>
      <c r="D31" s="161"/>
      <c r="E31" s="50">
        <f>+V21</f>
        <v>0</v>
      </c>
      <c r="F31" s="50" t="s">
        <v>0</v>
      </c>
      <c r="G31" s="50">
        <f>+T21</f>
        <v>2</v>
      </c>
      <c r="H31" s="49">
        <f>+V23</f>
        <v>0</v>
      </c>
      <c r="I31" s="50" t="s">
        <v>0</v>
      </c>
      <c r="J31" s="51">
        <f>+T23</f>
        <v>2</v>
      </c>
      <c r="K31" s="50">
        <f>+V25</f>
        <v>0</v>
      </c>
      <c r="L31" s="50" t="s">
        <v>0</v>
      </c>
      <c r="M31" s="50">
        <f>+T25</f>
        <v>2</v>
      </c>
      <c r="N31" s="49">
        <f>+V27</f>
        <v>1</v>
      </c>
      <c r="O31" s="50" t="s">
        <v>0</v>
      </c>
      <c r="P31" s="51">
        <f>+T27</f>
        <v>1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3</v>
      </c>
      <c r="X31" s="50" t="s">
        <v>0</v>
      </c>
      <c r="Y31" s="51">
        <f t="shared" si="3"/>
        <v>7</v>
      </c>
      <c r="Z31" s="165">
        <f t="shared" ref="Z31" si="17">IF(W31+Y31=0,"",W31+SUM(AF31:AK31))</f>
        <v>4.5</v>
      </c>
      <c r="AA31" s="166"/>
      <c r="AB31" s="169">
        <f t="shared" ref="AB31" si="18">+IF(E32&gt;G32,1,0)+IF(H32&gt;J32,1,0)+IF(K32&gt;M32,1,0)+IF(N32&gt;P32,1,0)+IF(Q32&gt;S32,1,0)+IF(T32&gt;V32,1,0)</f>
        <v>1</v>
      </c>
      <c r="AC31" s="171" t="str">
        <f t="shared" ref="AC31" si="19">IFERROR(CONCATENATE(RANK(AE31,$AE$21:$AE$31),"."),"")</f>
        <v>5.</v>
      </c>
      <c r="AE31">
        <f>+Z31*1000000000+AB31*1000000+IFERROR(W31/Y31,10)*1000+IFERROR(W32/Y32,10)</f>
        <v>4501000429.4550486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0.5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173"/>
      <c r="B32" s="174"/>
      <c r="C32" s="174"/>
      <c r="D32" s="175"/>
      <c r="E32" s="19">
        <f>+V22</f>
        <v>30</v>
      </c>
      <c r="F32" s="19" t="s">
        <v>0</v>
      </c>
      <c r="G32" s="19">
        <f>+T22</f>
        <v>50</v>
      </c>
      <c r="H32" s="21">
        <f>+V24</f>
        <v>38</v>
      </c>
      <c r="I32" s="19" t="s">
        <v>0</v>
      </c>
      <c r="J32" s="20">
        <f>+T24</f>
        <v>50</v>
      </c>
      <c r="K32" s="19">
        <f>+V26</f>
        <v>41</v>
      </c>
      <c r="L32" s="19" t="s">
        <v>0</v>
      </c>
      <c r="M32" s="19">
        <f>+T26</f>
        <v>50</v>
      </c>
      <c r="N32" s="21">
        <f>+V28</f>
        <v>46</v>
      </c>
      <c r="O32" s="19" t="s">
        <v>0</v>
      </c>
      <c r="P32" s="20">
        <f>+T28</f>
        <v>46</v>
      </c>
      <c r="Q32" s="19">
        <f>+V30</f>
        <v>50</v>
      </c>
      <c r="R32" s="19" t="s">
        <v>0</v>
      </c>
      <c r="S32" s="19">
        <f>+T30</f>
        <v>36</v>
      </c>
      <c r="T32" s="33"/>
      <c r="U32" s="32"/>
      <c r="V32" s="34"/>
      <c r="W32" s="61">
        <f t="shared" si="4"/>
        <v>205</v>
      </c>
      <c r="X32" s="62" t="s">
        <v>0</v>
      </c>
      <c r="Y32" s="63">
        <f t="shared" si="3"/>
        <v>232</v>
      </c>
      <c r="Z32" s="176"/>
      <c r="AA32" s="177"/>
      <c r="AB32" s="178"/>
      <c r="AC32" s="17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-0.249977111117893"/>
  </sheetPr>
  <dimension ref="A1:AF180"/>
  <sheetViews>
    <sheetView workbookViewId="0">
      <selection activeCell="V22" sqref="V22:AE22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7" t="s">
        <v>38</v>
      </c>
      <c r="B1" s="103" t="str">
        <f>VLOOKUP(Q8,'tab 10. liga'!$A$2:$I$16,2,0)</f>
        <v>Dansport D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10. liga'!$A$2:$I$16,6,0)</f>
        <v>Kometa H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Dansport D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Kometa H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Dansport D</v>
      </c>
      <c r="D7" s="249"/>
      <c r="E7" s="249"/>
      <c r="F7" s="249"/>
      <c r="G7" s="250"/>
      <c r="H7" s="249" t="str">
        <f>+B2</f>
        <v>Kometa H</v>
      </c>
      <c r="I7" s="249"/>
      <c r="J7" s="249"/>
      <c r="K7" s="249"/>
      <c r="L7" s="249"/>
    </row>
    <row r="8" spans="1:32" s="91" customFormat="1" ht="18" customHeight="1" x14ac:dyDescent="0.3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Dansport D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10. liga'!$A$18</f>
        <v>10.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Kometa H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10. liga'!$A$2:$I$16,2,0)</f>
        <v>Mikulova H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10. liga'!$A$2:$I$16,6,0)</f>
        <v>Počernice D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Mikulova H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Počernice D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Mikulova H</v>
      </c>
      <c r="D19" s="249"/>
      <c r="E19" s="249"/>
      <c r="F19" s="249"/>
      <c r="G19" s="250"/>
      <c r="H19" s="249" t="str">
        <f>+B14</f>
        <v>Počernice D</v>
      </c>
      <c r="I19" s="249"/>
      <c r="J19" s="249"/>
      <c r="K19" s="249"/>
      <c r="L19" s="249"/>
    </row>
    <row r="20" spans="1:32" s="91" customFormat="1" ht="18" customHeight="1" x14ac:dyDescent="0.3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Mikulova H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10. liga'!$A$18</f>
        <v>10.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Počernice D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7" t="s">
        <v>38</v>
      </c>
      <c r="B25" s="103" t="str">
        <f>VLOOKUP(Q32,'tab 10. liga'!$A$2:$I$16,2,0)</f>
        <v>Mikulova H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10. liga'!$A$2:$I$16,6,0)</f>
        <v>Meteor F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7" t="s">
        <v>37</v>
      </c>
      <c r="B28" s="99" t="str">
        <f>+B25</f>
        <v>Mikulova H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Meteor F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Mikulova H</v>
      </c>
      <c r="D31" s="249"/>
      <c r="E31" s="249"/>
      <c r="F31" s="249"/>
      <c r="G31" s="250"/>
      <c r="H31" s="249" t="str">
        <f>+B26</f>
        <v>Meteor F</v>
      </c>
      <c r="I31" s="249"/>
      <c r="J31" s="249"/>
      <c r="K31" s="249"/>
      <c r="L31" s="249"/>
    </row>
    <row r="32" spans="1:32" s="91" customFormat="1" ht="18" customHeight="1" x14ac:dyDescent="0.3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Mikulova H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10. liga'!$A$18</f>
        <v>10.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Meteor F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7" t="s">
        <v>38</v>
      </c>
      <c r="B37" s="103" t="str">
        <f>VLOOKUP(Q44,'tab 10. liga'!$A$2:$I$16,2,0)</f>
        <v>Počernice D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10. liga'!$A$2:$I$16,6,0)</f>
        <v>Meteor E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7" t="s">
        <v>37</v>
      </c>
      <c r="B40" s="99" t="str">
        <f>+B37</f>
        <v>Počernice D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Meteor E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Počernice D</v>
      </c>
      <c r="D43" s="249"/>
      <c r="E43" s="249"/>
      <c r="F43" s="249"/>
      <c r="G43" s="250"/>
      <c r="H43" s="249" t="str">
        <f>+B38</f>
        <v>Meteor E</v>
      </c>
      <c r="I43" s="249"/>
      <c r="J43" s="249"/>
      <c r="K43" s="249"/>
      <c r="L43" s="249"/>
    </row>
    <row r="44" spans="1:32" s="91" customFormat="1" ht="18" customHeight="1" x14ac:dyDescent="0.3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Počernice D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10. liga'!$A$18</f>
        <v>10.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Meteor E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7" t="s">
        <v>38</v>
      </c>
      <c r="B49" s="103" t="str">
        <f>VLOOKUP(Q56,'tab 10. liga'!$A$2:$I$16,2,0)</f>
        <v>Dansport D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10. liga'!$A$2:$I$16,6,0)</f>
        <v>Meteor F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7" t="s">
        <v>37</v>
      </c>
      <c r="B52" s="99" t="str">
        <f>+B49</f>
        <v>Dansport D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Meteor F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Dansport D</v>
      </c>
      <c r="D55" s="249"/>
      <c r="E55" s="249"/>
      <c r="F55" s="249"/>
      <c r="G55" s="250"/>
      <c r="H55" s="249" t="str">
        <f>+B50</f>
        <v>Meteor F</v>
      </c>
      <c r="I55" s="249"/>
      <c r="J55" s="249"/>
      <c r="K55" s="249"/>
      <c r="L55" s="249"/>
    </row>
    <row r="56" spans="1:32" s="91" customFormat="1" ht="18" customHeight="1" x14ac:dyDescent="0.3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Dansport D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10. liga'!$A$18</f>
        <v>10.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Meteor F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7" t="s">
        <v>38</v>
      </c>
      <c r="B61" s="103" t="str">
        <f>VLOOKUP(Q68,'tab 10. liga'!$A$2:$I$16,2,0)</f>
        <v>Kometa H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10. liga'!$A$2:$I$16,6,0)</f>
        <v>Meteor E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7" t="s">
        <v>37</v>
      </c>
      <c r="B64" s="99" t="str">
        <f>+B61</f>
        <v>Kometa H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Meteor E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Kometa H</v>
      </c>
      <c r="D67" s="249"/>
      <c r="E67" s="249"/>
      <c r="F67" s="249"/>
      <c r="G67" s="250"/>
      <c r="H67" s="249" t="str">
        <f>+B62</f>
        <v>Meteor E</v>
      </c>
      <c r="I67" s="249"/>
      <c r="J67" s="249"/>
      <c r="K67" s="249"/>
      <c r="L67" s="249"/>
    </row>
    <row r="68" spans="1:32" s="91" customFormat="1" ht="18" customHeight="1" x14ac:dyDescent="0.3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Kometa H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10. liga'!$A$18</f>
        <v>10.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Meteor E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7" t="s">
        <v>38</v>
      </c>
      <c r="B73" s="103" t="str">
        <f>VLOOKUP(Q80,'tab 10. liga'!$A$2:$I$16,2,0)</f>
        <v>Počernice D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10. liga'!$A$2:$I$16,6,0)</f>
        <v>Dansport D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7" t="s">
        <v>37</v>
      </c>
      <c r="B76" s="99" t="str">
        <f>+B73</f>
        <v>Počernice D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Dansport D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Počernice D</v>
      </c>
      <c r="D79" s="249"/>
      <c r="E79" s="249"/>
      <c r="F79" s="249"/>
      <c r="G79" s="250"/>
      <c r="H79" s="249" t="str">
        <f>+B74</f>
        <v>Dansport D</v>
      </c>
      <c r="I79" s="249"/>
      <c r="J79" s="249"/>
      <c r="K79" s="249"/>
      <c r="L79" s="249"/>
    </row>
    <row r="80" spans="1:32" s="91" customFormat="1" ht="18" customHeight="1" x14ac:dyDescent="0.3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Počernice D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10. liga'!$A$18</f>
        <v>10.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Dansport D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7" t="s">
        <v>38</v>
      </c>
      <c r="B85" s="103" t="str">
        <f>VLOOKUP(Q92,'tab 10. liga'!$A$2:$I$16,2,0)</f>
        <v>Mikulova H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10. liga'!$A$2:$I$16,6,0)</f>
        <v>Kometa H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7" t="s">
        <v>37</v>
      </c>
      <c r="B88" s="99" t="str">
        <f>+B85</f>
        <v>Mikulova H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Kometa H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Mikulova H</v>
      </c>
      <c r="D91" s="249"/>
      <c r="E91" s="249"/>
      <c r="F91" s="249"/>
      <c r="G91" s="250"/>
      <c r="H91" s="249" t="str">
        <f>+B86</f>
        <v>Kometa H</v>
      </c>
      <c r="I91" s="249"/>
      <c r="J91" s="249"/>
      <c r="K91" s="249"/>
      <c r="L91" s="249"/>
    </row>
    <row r="92" spans="1:32" s="91" customFormat="1" ht="18" customHeight="1" x14ac:dyDescent="0.3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Mikulova H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10. liga'!$A$18</f>
        <v>10.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Kometa H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7" t="s">
        <v>38</v>
      </c>
      <c r="B97" s="103" t="str">
        <f>VLOOKUP(Q104,'tab 10. liga'!$A$2:$I$16,2,0)</f>
        <v>Počernice D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10. liga'!$A$2:$I$16,6,0)</f>
        <v>Meteor F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7" t="s">
        <v>37</v>
      </c>
      <c r="B100" s="99" t="str">
        <f>+B97</f>
        <v>Počernice D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Meteor F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Počernice D</v>
      </c>
      <c r="D103" s="249"/>
      <c r="E103" s="249"/>
      <c r="F103" s="249"/>
      <c r="G103" s="250"/>
      <c r="H103" s="249" t="str">
        <f>+B98</f>
        <v>Meteor F</v>
      </c>
      <c r="I103" s="249"/>
      <c r="J103" s="249"/>
      <c r="K103" s="249"/>
      <c r="L103" s="249"/>
    </row>
    <row r="104" spans="1:32" s="91" customFormat="1" ht="18" customHeight="1" x14ac:dyDescent="0.3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Počernice D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10. liga'!$A$18</f>
        <v>10.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Meteor F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7" t="s">
        <v>38</v>
      </c>
      <c r="B109" s="103" t="str">
        <f>VLOOKUP(Q116,'tab 10. liga'!$A$2:$I$16,2,0)</f>
        <v>Meteor E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10. liga'!$A$2:$I$16,6,0)</f>
        <v>Mikulova H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7" t="s">
        <v>37</v>
      </c>
      <c r="B112" s="99" t="str">
        <f>+B109</f>
        <v>Meteor E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Mikulova H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Meteor E</v>
      </c>
      <c r="D115" s="249"/>
      <c r="E115" s="249"/>
      <c r="F115" s="249"/>
      <c r="G115" s="250"/>
      <c r="H115" s="249" t="str">
        <f>+B110</f>
        <v>Mikulova H</v>
      </c>
      <c r="I115" s="249"/>
      <c r="J115" s="249"/>
      <c r="K115" s="249"/>
      <c r="L115" s="249"/>
    </row>
    <row r="116" spans="1:32" s="91" customFormat="1" ht="18" customHeight="1" x14ac:dyDescent="0.3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Meteor E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10. liga'!$A$18</f>
        <v>10.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Mikulova H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7" t="s">
        <v>38</v>
      </c>
      <c r="B121" s="103" t="str">
        <f>VLOOKUP(Q128,'tab 10. liga'!$A$2:$I$16,2,0)</f>
        <v>Meteor F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10. liga'!$A$2:$I$16,6,0)</f>
        <v>Kometa H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7" t="s">
        <v>37</v>
      </c>
      <c r="B124" s="99" t="str">
        <f>+B121</f>
        <v>Meteor F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Kometa H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Meteor F</v>
      </c>
      <c r="D127" s="249"/>
      <c r="E127" s="249"/>
      <c r="F127" s="249"/>
      <c r="G127" s="250"/>
      <c r="H127" s="249" t="str">
        <f>+B122</f>
        <v>Kometa H</v>
      </c>
      <c r="I127" s="249"/>
      <c r="J127" s="249"/>
      <c r="K127" s="249"/>
      <c r="L127" s="249"/>
    </row>
    <row r="128" spans="1:32" s="91" customFormat="1" ht="18" customHeight="1" x14ac:dyDescent="0.3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Meteor F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10. liga'!$A$18</f>
        <v>10.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Kometa H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7" t="s">
        <v>38</v>
      </c>
      <c r="B133" s="103" t="str">
        <f>VLOOKUP(Q140,'tab 10. liga'!$A$2:$I$16,2,0)</f>
        <v>Meteor E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10. liga'!$A$2:$I$16,6,0)</f>
        <v>Dansport D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7" t="s">
        <v>37</v>
      </c>
      <c r="B136" s="99" t="str">
        <f>+B133</f>
        <v>Meteor E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Dansport D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Meteor E</v>
      </c>
      <c r="D139" s="249"/>
      <c r="E139" s="249"/>
      <c r="F139" s="249"/>
      <c r="G139" s="250"/>
      <c r="H139" s="249" t="str">
        <f>+B134</f>
        <v>Dansport D</v>
      </c>
      <c r="I139" s="249"/>
      <c r="J139" s="249"/>
      <c r="K139" s="249"/>
      <c r="L139" s="249"/>
    </row>
    <row r="140" spans="1:32" s="91" customFormat="1" ht="18" customHeight="1" x14ac:dyDescent="0.3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Meteor E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10. liga'!$A$18</f>
        <v>10.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Dansport D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7" t="s">
        <v>38</v>
      </c>
      <c r="B145" s="103" t="str">
        <f>VLOOKUP(Q152,'tab 10. liga'!$A$2:$I$16,2,0)</f>
        <v>Kometa H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10. liga'!$A$2:$I$16,6,0)</f>
        <v>Počernice D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7" t="s">
        <v>37</v>
      </c>
      <c r="B148" s="99" t="str">
        <f>+B145</f>
        <v>Kometa H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Počernice D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Kometa H</v>
      </c>
      <c r="D151" s="249"/>
      <c r="E151" s="249"/>
      <c r="F151" s="249"/>
      <c r="G151" s="250"/>
      <c r="H151" s="249" t="str">
        <f>+B146</f>
        <v>Počernice D</v>
      </c>
      <c r="I151" s="249"/>
      <c r="J151" s="249"/>
      <c r="K151" s="249"/>
      <c r="L151" s="249"/>
    </row>
    <row r="152" spans="1:32" s="91" customFormat="1" ht="18" customHeight="1" x14ac:dyDescent="0.3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Kometa H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10. liga'!$A$18</f>
        <v>10.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Počernice D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7" t="s">
        <v>38</v>
      </c>
      <c r="B157" s="103" t="str">
        <f>VLOOKUP(Q164,'tab 10. liga'!$A$2:$I$16,2,0)</f>
        <v>Dansport D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10. liga'!$A$2:$I$16,6,0)</f>
        <v>Mikulova H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7" t="s">
        <v>37</v>
      </c>
      <c r="B160" s="99" t="str">
        <f>+B157</f>
        <v>Dansport D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Mikulova H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Dansport D</v>
      </c>
      <c r="D163" s="249"/>
      <c r="E163" s="249"/>
      <c r="F163" s="249"/>
      <c r="G163" s="250"/>
      <c r="H163" s="249" t="str">
        <f>+B158</f>
        <v>Mikulova H</v>
      </c>
      <c r="I163" s="249"/>
      <c r="J163" s="249"/>
      <c r="K163" s="249"/>
      <c r="L163" s="249"/>
    </row>
    <row r="164" spans="1:32" s="91" customFormat="1" ht="18" customHeight="1" x14ac:dyDescent="0.3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Dansport D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10. liga'!$A$18</f>
        <v>10.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Mikulova H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7" t="s">
        <v>38</v>
      </c>
      <c r="B169" s="103" t="str">
        <f>VLOOKUP(Q176,'tab 10. liga'!$A$2:$I$16,2,0)</f>
        <v>Meteor F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10. liga'!$A$2:$I$16,6,0)</f>
        <v>Meteor E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7" t="s">
        <v>37</v>
      </c>
      <c r="B172" s="99" t="str">
        <f>+B169</f>
        <v>Meteor F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Meteor E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Meteor F</v>
      </c>
      <c r="D175" s="249"/>
      <c r="E175" s="249"/>
      <c r="F175" s="249"/>
      <c r="G175" s="250"/>
      <c r="H175" s="249" t="str">
        <f>+B170</f>
        <v>Meteor E</v>
      </c>
      <c r="I175" s="249"/>
      <c r="J175" s="249"/>
      <c r="K175" s="249"/>
      <c r="L175" s="249"/>
    </row>
    <row r="176" spans="1:32" s="91" customFormat="1" ht="18" customHeight="1" x14ac:dyDescent="0.3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Meteor F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10. liga'!$A$18</f>
        <v>10.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Meteor E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A1:AK47"/>
  <sheetViews>
    <sheetView zoomScale="90" zoomScaleNormal="90" workbookViewId="0">
      <selection activeCell="AC29" sqref="AC29:AC30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">
      <c r="A2" s="22">
        <v>1</v>
      </c>
      <c r="B2" s="240" t="str">
        <f>+A23</f>
        <v>Střešovice A</v>
      </c>
      <c r="C2" s="241"/>
      <c r="D2" s="241"/>
      <c r="E2" s="241"/>
      <c r="F2" s="240" t="str">
        <f>+A27</f>
        <v>Olymp A</v>
      </c>
      <c r="G2" s="241"/>
      <c r="H2" s="241"/>
      <c r="I2" s="241"/>
      <c r="J2" s="69">
        <f>+IF(N2&gt;O2,1,0)+IF(P2&gt;Q2,1,0)</f>
        <v>0</v>
      </c>
      <c r="K2" s="70">
        <f>+IF(N2&lt;O2,1,0)+IF(P2&lt;Q2,1,0)</f>
        <v>2</v>
      </c>
      <c r="L2" s="71">
        <f>+N2+P2</f>
        <v>31</v>
      </c>
      <c r="M2" s="72">
        <f>+O2+Q2</f>
        <v>50</v>
      </c>
      <c r="N2" s="73">
        <v>15</v>
      </c>
      <c r="O2" s="74">
        <v>25</v>
      </c>
      <c r="P2" s="73">
        <v>16</v>
      </c>
      <c r="Q2" s="74">
        <v>25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">
      <c r="A3" s="82">
        <v>2</v>
      </c>
      <c r="B3" s="236" t="str">
        <f>+A21</f>
        <v>Orion A</v>
      </c>
      <c r="C3" s="237"/>
      <c r="D3" s="237"/>
      <c r="E3" s="237"/>
      <c r="F3" s="236" t="str">
        <f>+A25</f>
        <v>Kometa A</v>
      </c>
      <c r="G3" s="237"/>
      <c r="H3" s="237"/>
      <c r="I3" s="237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M16" si="2">+N3+P3</f>
        <v>48</v>
      </c>
      <c r="M3" s="86">
        <f t="shared" si="2"/>
        <v>40</v>
      </c>
      <c r="N3" s="87">
        <v>25</v>
      </c>
      <c r="O3" s="88">
        <v>15</v>
      </c>
      <c r="P3" s="87">
        <v>23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">
      <c r="A4" s="82">
        <v>3</v>
      </c>
      <c r="B4" s="236" t="str">
        <f>+A21</f>
        <v>Orion A</v>
      </c>
      <c r="C4" s="237"/>
      <c r="D4" s="237"/>
      <c r="E4" s="237"/>
      <c r="F4" s="236" t="str">
        <f>+A31</f>
        <v>Lvi A</v>
      </c>
      <c r="G4" s="237"/>
      <c r="H4" s="237"/>
      <c r="I4" s="237"/>
      <c r="J4" s="83">
        <f t="shared" si="0"/>
        <v>1</v>
      </c>
      <c r="K4" s="84">
        <f t="shared" si="1"/>
        <v>1</v>
      </c>
      <c r="L4" s="85">
        <f t="shared" si="2"/>
        <v>45</v>
      </c>
      <c r="M4" s="86">
        <f t="shared" si="2"/>
        <v>37</v>
      </c>
      <c r="N4" s="87">
        <v>25</v>
      </c>
      <c r="O4" s="88">
        <v>12</v>
      </c>
      <c r="P4" s="87">
        <v>20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">
      <c r="A5" s="82">
        <v>4</v>
      </c>
      <c r="B5" s="232" t="str">
        <f>+A25</f>
        <v>Kometa A</v>
      </c>
      <c r="C5" s="233"/>
      <c r="D5" s="233"/>
      <c r="E5" s="233"/>
      <c r="F5" s="236" t="str">
        <f>+A29</f>
        <v>Joky</v>
      </c>
      <c r="G5" s="237"/>
      <c r="H5" s="237"/>
      <c r="I5" s="237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37</v>
      </c>
      <c r="N5" s="87">
        <v>25</v>
      </c>
      <c r="O5" s="88">
        <v>20</v>
      </c>
      <c r="P5" s="87">
        <v>25</v>
      </c>
      <c r="Q5" s="88">
        <v>17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">
      <c r="A6" s="82">
        <v>5</v>
      </c>
      <c r="B6" s="236" t="str">
        <f>+A23</f>
        <v>Střešovice A</v>
      </c>
      <c r="C6" s="237"/>
      <c r="D6" s="237"/>
      <c r="E6" s="237"/>
      <c r="F6" s="232" t="str">
        <f>+A31</f>
        <v>Lvi A</v>
      </c>
      <c r="G6" s="233"/>
      <c r="H6" s="233"/>
      <c r="I6" s="233"/>
      <c r="J6" s="83">
        <f t="shared" si="0"/>
        <v>0</v>
      </c>
      <c r="K6" s="84">
        <f t="shared" si="1"/>
        <v>2</v>
      </c>
      <c r="L6" s="85">
        <f t="shared" si="2"/>
        <v>35</v>
      </c>
      <c r="M6" s="86">
        <f t="shared" si="2"/>
        <v>50</v>
      </c>
      <c r="N6" s="87">
        <v>18</v>
      </c>
      <c r="O6" s="88">
        <v>25</v>
      </c>
      <c r="P6" s="87">
        <v>17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">
      <c r="A7" s="82">
        <v>6</v>
      </c>
      <c r="B7" s="232" t="str">
        <f>+A27</f>
        <v>Olymp A</v>
      </c>
      <c r="C7" s="233"/>
      <c r="D7" s="233"/>
      <c r="E7" s="233"/>
      <c r="F7" s="232" t="str">
        <f>+A29</f>
        <v>Joky</v>
      </c>
      <c r="G7" s="233"/>
      <c r="H7" s="233"/>
      <c r="I7" s="233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25</v>
      </c>
      <c r="N7" s="87">
        <v>25</v>
      </c>
      <c r="O7" s="88">
        <v>13</v>
      </c>
      <c r="P7" s="87">
        <v>25</v>
      </c>
      <c r="Q7" s="88">
        <v>12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">
      <c r="A8" s="82">
        <v>7</v>
      </c>
      <c r="B8" s="232" t="str">
        <f>+A25</f>
        <v>Kometa A</v>
      </c>
      <c r="C8" s="233"/>
      <c r="D8" s="233"/>
      <c r="E8" s="233"/>
      <c r="F8" s="232" t="str">
        <f>+A23</f>
        <v>Střešovice A</v>
      </c>
      <c r="G8" s="233"/>
      <c r="H8" s="233"/>
      <c r="I8" s="233"/>
      <c r="J8" s="83">
        <f t="shared" si="0"/>
        <v>2</v>
      </c>
      <c r="K8" s="84">
        <f t="shared" si="1"/>
        <v>0</v>
      </c>
      <c r="L8" s="85">
        <f t="shared" si="2"/>
        <v>50</v>
      </c>
      <c r="M8" s="86">
        <f t="shared" si="2"/>
        <v>41</v>
      </c>
      <c r="N8" s="87">
        <v>25</v>
      </c>
      <c r="O8" s="88">
        <v>20</v>
      </c>
      <c r="P8" s="87">
        <v>25</v>
      </c>
      <c r="Q8" s="88">
        <v>21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">
      <c r="A9" s="82">
        <v>8</v>
      </c>
      <c r="B9" s="232" t="str">
        <f>+A21</f>
        <v>Orion A</v>
      </c>
      <c r="C9" s="233"/>
      <c r="D9" s="233"/>
      <c r="E9" s="233"/>
      <c r="F9" s="232" t="str">
        <f>+A27</f>
        <v>Olymp A</v>
      </c>
      <c r="G9" s="233"/>
      <c r="H9" s="233"/>
      <c r="I9" s="233"/>
      <c r="J9" s="83">
        <f t="shared" si="0"/>
        <v>2</v>
      </c>
      <c r="K9" s="84">
        <f t="shared" si="1"/>
        <v>0</v>
      </c>
      <c r="L9" s="85">
        <f t="shared" si="2"/>
        <v>51</v>
      </c>
      <c r="M9" s="86">
        <f t="shared" si="2"/>
        <v>44</v>
      </c>
      <c r="N9" s="87">
        <v>25</v>
      </c>
      <c r="O9" s="88">
        <v>21</v>
      </c>
      <c r="P9" s="87">
        <v>26</v>
      </c>
      <c r="Q9" s="88">
        <v>23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">
      <c r="A10" s="82">
        <v>9</v>
      </c>
      <c r="B10" s="236" t="str">
        <f>+A25</f>
        <v>Kometa A</v>
      </c>
      <c r="C10" s="237"/>
      <c r="D10" s="237"/>
      <c r="E10" s="237"/>
      <c r="F10" s="236" t="str">
        <f>+A31</f>
        <v>Lvi A</v>
      </c>
      <c r="G10" s="237"/>
      <c r="H10" s="237"/>
      <c r="I10" s="237"/>
      <c r="J10" s="83">
        <f t="shared" si="0"/>
        <v>0</v>
      </c>
      <c r="K10" s="84">
        <f t="shared" si="1"/>
        <v>2</v>
      </c>
      <c r="L10" s="85">
        <f t="shared" si="2"/>
        <v>49</v>
      </c>
      <c r="M10" s="86">
        <f t="shared" si="2"/>
        <v>53</v>
      </c>
      <c r="N10" s="87">
        <v>24</v>
      </c>
      <c r="O10" s="88">
        <v>26</v>
      </c>
      <c r="P10" s="87">
        <v>25</v>
      </c>
      <c r="Q10" s="88">
        <v>27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">
      <c r="A11" s="82">
        <v>10</v>
      </c>
      <c r="B11" s="232" t="str">
        <f>+A29</f>
        <v>Joky</v>
      </c>
      <c r="C11" s="233"/>
      <c r="D11" s="233"/>
      <c r="E11" s="233"/>
      <c r="F11" s="232" t="str">
        <f>+A21</f>
        <v>Orion A</v>
      </c>
      <c r="G11" s="233"/>
      <c r="H11" s="233"/>
      <c r="I11" s="233"/>
      <c r="J11" s="83">
        <f t="shared" si="0"/>
        <v>0</v>
      </c>
      <c r="K11" s="84">
        <f t="shared" si="1"/>
        <v>2</v>
      </c>
      <c r="L11" s="85">
        <f t="shared" si="2"/>
        <v>30</v>
      </c>
      <c r="M11" s="86">
        <f t="shared" si="2"/>
        <v>50</v>
      </c>
      <c r="N11" s="87">
        <v>15</v>
      </c>
      <c r="O11" s="88">
        <v>25</v>
      </c>
      <c r="P11" s="87">
        <v>15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">
      <c r="A12" s="82">
        <v>11</v>
      </c>
      <c r="B12" s="232" t="str">
        <f>+A31</f>
        <v>Lvi A</v>
      </c>
      <c r="C12" s="233"/>
      <c r="D12" s="233"/>
      <c r="E12" s="233"/>
      <c r="F12" s="232" t="str">
        <f>+A27</f>
        <v>Olymp A</v>
      </c>
      <c r="G12" s="233"/>
      <c r="H12" s="233"/>
      <c r="I12" s="233"/>
      <c r="J12" s="83">
        <f t="shared" si="0"/>
        <v>1</v>
      </c>
      <c r="K12" s="84">
        <f t="shared" si="1"/>
        <v>1</v>
      </c>
      <c r="L12" s="85">
        <f t="shared" si="2"/>
        <v>49</v>
      </c>
      <c r="M12" s="86">
        <f t="shared" si="2"/>
        <v>49</v>
      </c>
      <c r="N12" s="87">
        <v>26</v>
      </c>
      <c r="O12" s="88">
        <v>24</v>
      </c>
      <c r="P12" s="87">
        <v>23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">
      <c r="A13" s="82">
        <v>12</v>
      </c>
      <c r="B13" s="229" t="str">
        <f>+A29</f>
        <v>Joky</v>
      </c>
      <c r="C13" s="230"/>
      <c r="D13" s="230"/>
      <c r="E13" s="231"/>
      <c r="F13" s="232" t="str">
        <f>+A23</f>
        <v>Střešovice A</v>
      </c>
      <c r="G13" s="233"/>
      <c r="H13" s="233"/>
      <c r="I13" s="233"/>
      <c r="J13" s="83">
        <f t="shared" si="0"/>
        <v>0</v>
      </c>
      <c r="K13" s="84">
        <f t="shared" si="1"/>
        <v>2</v>
      </c>
      <c r="L13" s="85">
        <f t="shared" si="2"/>
        <v>41</v>
      </c>
      <c r="M13" s="86">
        <f t="shared" si="2"/>
        <v>50</v>
      </c>
      <c r="N13" s="87">
        <v>18</v>
      </c>
      <c r="O13" s="88">
        <v>25</v>
      </c>
      <c r="P13" s="87">
        <v>23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">
      <c r="A14" s="82">
        <v>13</v>
      </c>
      <c r="B14" s="229" t="str">
        <f>+A27</f>
        <v>Olymp A</v>
      </c>
      <c r="C14" s="230"/>
      <c r="D14" s="230"/>
      <c r="E14" s="231"/>
      <c r="F14" s="232" t="str">
        <f>+A25</f>
        <v>Kometa A</v>
      </c>
      <c r="G14" s="233"/>
      <c r="H14" s="233"/>
      <c r="I14" s="233"/>
      <c r="J14" s="83">
        <f t="shared" si="0"/>
        <v>2</v>
      </c>
      <c r="K14" s="84">
        <f t="shared" si="1"/>
        <v>0</v>
      </c>
      <c r="L14" s="85">
        <f t="shared" si="2"/>
        <v>50</v>
      </c>
      <c r="M14" s="86">
        <f t="shared" si="2"/>
        <v>42</v>
      </c>
      <c r="N14" s="87">
        <v>25</v>
      </c>
      <c r="O14" s="88">
        <v>20</v>
      </c>
      <c r="P14" s="87">
        <v>25</v>
      </c>
      <c r="Q14" s="88">
        <v>22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">
      <c r="A15" s="82">
        <v>14</v>
      </c>
      <c r="B15" s="232" t="str">
        <f>+A23</f>
        <v>Střešovice A</v>
      </c>
      <c r="C15" s="233"/>
      <c r="D15" s="233"/>
      <c r="E15" s="233"/>
      <c r="F15" s="232" t="str">
        <f>+A21</f>
        <v>Orion A</v>
      </c>
      <c r="G15" s="233"/>
      <c r="H15" s="233"/>
      <c r="I15" s="233"/>
      <c r="J15" s="83">
        <f t="shared" si="0"/>
        <v>0</v>
      </c>
      <c r="K15" s="84">
        <f t="shared" si="1"/>
        <v>2</v>
      </c>
      <c r="L15" s="85">
        <f t="shared" si="2"/>
        <v>28</v>
      </c>
      <c r="M15" s="86">
        <f t="shared" si="2"/>
        <v>50</v>
      </c>
      <c r="N15" s="87">
        <v>14</v>
      </c>
      <c r="O15" s="88">
        <v>25</v>
      </c>
      <c r="P15" s="87">
        <v>14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35">
      <c r="A16" s="75">
        <v>15</v>
      </c>
      <c r="B16" s="234" t="str">
        <f>+A31</f>
        <v>Lvi A</v>
      </c>
      <c r="C16" s="235"/>
      <c r="D16" s="235"/>
      <c r="E16" s="235"/>
      <c r="F16" s="234" t="str">
        <f>+A29</f>
        <v>Joky</v>
      </c>
      <c r="G16" s="235"/>
      <c r="H16" s="235"/>
      <c r="I16" s="235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34</v>
      </c>
      <c r="N16" s="80">
        <v>25</v>
      </c>
      <c r="O16" s="81">
        <v>16</v>
      </c>
      <c r="P16" s="80">
        <v>25</v>
      </c>
      <c r="Q16" s="81">
        <v>18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220" t="str">
        <f>+zadání!F11</f>
        <v>1. LIGA</v>
      </c>
      <c r="B18" s="221"/>
      <c r="C18" s="221"/>
      <c r="D18" s="222"/>
      <c r="E18" s="199" t="str">
        <f>+A21</f>
        <v>Orion A</v>
      </c>
      <c r="F18" s="190"/>
      <c r="G18" s="200"/>
      <c r="H18" s="190" t="str">
        <f>+A23</f>
        <v>Střešovice A</v>
      </c>
      <c r="I18" s="190"/>
      <c r="J18" s="190"/>
      <c r="K18" s="199" t="str">
        <f>+A25</f>
        <v>Kometa A</v>
      </c>
      <c r="L18" s="190"/>
      <c r="M18" s="200"/>
      <c r="N18" s="190" t="str">
        <f>+A27</f>
        <v>Olymp A</v>
      </c>
      <c r="O18" s="190"/>
      <c r="P18" s="190"/>
      <c r="Q18" s="199" t="str">
        <f>+A29</f>
        <v>Joky</v>
      </c>
      <c r="R18" s="190"/>
      <c r="S18" s="200"/>
      <c r="T18" s="190" t="str">
        <f>+A31</f>
        <v>Lvi A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2" customHeight="1" x14ac:dyDescent="0.3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2" customHeight="1" thickBot="1" x14ac:dyDescent="0.35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">
      <c r="A21" s="189" t="str">
        <f>+zadání!F12</f>
        <v>Orion A</v>
      </c>
      <c r="B21" s="190"/>
      <c r="C21" s="190"/>
      <c r="D21" s="191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1</v>
      </c>
      <c r="L21" s="23" t="s">
        <v>0</v>
      </c>
      <c r="M21" s="23">
        <f>+K3</f>
        <v>1</v>
      </c>
      <c r="N21" s="25">
        <f>+J9</f>
        <v>2</v>
      </c>
      <c r="O21" s="23" t="s">
        <v>0</v>
      </c>
      <c r="P21" s="24">
        <f>+K9</f>
        <v>0</v>
      </c>
      <c r="Q21" s="23">
        <f>+K11</f>
        <v>2</v>
      </c>
      <c r="R21" s="23" t="s">
        <v>0</v>
      </c>
      <c r="S21" s="23">
        <f>+J11</f>
        <v>0</v>
      </c>
      <c r="T21" s="25">
        <f>+J4</f>
        <v>1</v>
      </c>
      <c r="U21" s="23" t="s">
        <v>0</v>
      </c>
      <c r="V21" s="29">
        <f>+K4</f>
        <v>1</v>
      </c>
      <c r="W21" s="52">
        <f>+E21+H21+K21+N21+Q21+T21</f>
        <v>8</v>
      </c>
      <c r="X21" s="23" t="s">
        <v>0</v>
      </c>
      <c r="Y21" s="24">
        <f t="shared" ref="Y21:Y32" si="3">+G21+J21+M21+P21+S21+V21</f>
        <v>2</v>
      </c>
      <c r="Z21" s="262">
        <f>IF(W21+Y21=0,"",W21+SUM(AF21:AK21))</f>
        <v>13</v>
      </c>
      <c r="AA21" s="263"/>
      <c r="AB21" s="197">
        <f>+IF(E22&gt;G22,1,0)+IF(H22&gt;J22,1,0)+IF(K22&gt;M22,1,0)+IF(N22&gt;P22,1,0)+IF(Q22&gt;S22,1,0)+IF(T22&gt;V22,1,0)</f>
        <v>5</v>
      </c>
      <c r="AC21" s="198" t="str">
        <f>IFERROR(CONCATENATE(RANK(AE21,$AE$21:$AE$31),"."),"")</f>
        <v>1.</v>
      </c>
      <c r="AE21">
        <f>+Z21*1000000000+AB21*1000000+IFERROR(W21/Y21,10)*1000+IFERROR(W22/Y22,10)</f>
        <v>13005004001.363129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">
      <c r="A22" s="192"/>
      <c r="B22" s="193"/>
      <c r="C22" s="193"/>
      <c r="D22" s="194"/>
      <c r="E22" s="35"/>
      <c r="F22" s="35"/>
      <c r="G22" s="35"/>
      <c r="H22" s="26">
        <f>+M15</f>
        <v>50</v>
      </c>
      <c r="I22" s="18" t="s">
        <v>0</v>
      </c>
      <c r="J22" s="27">
        <f>+L15</f>
        <v>28</v>
      </c>
      <c r="K22" s="18">
        <f>+L3</f>
        <v>48</v>
      </c>
      <c r="L22" s="18" t="s">
        <v>0</v>
      </c>
      <c r="M22" s="18">
        <f>+M3</f>
        <v>40</v>
      </c>
      <c r="N22" s="26">
        <f>+L9</f>
        <v>51</v>
      </c>
      <c r="O22" s="18" t="s">
        <v>0</v>
      </c>
      <c r="P22" s="27">
        <f>+M9</f>
        <v>44</v>
      </c>
      <c r="Q22" s="18">
        <f>+M11</f>
        <v>50</v>
      </c>
      <c r="R22" s="18" t="s">
        <v>0</v>
      </c>
      <c r="S22" s="18">
        <f>+L11</f>
        <v>30</v>
      </c>
      <c r="T22" s="26">
        <f>+L4</f>
        <v>45</v>
      </c>
      <c r="U22" s="18" t="s">
        <v>0</v>
      </c>
      <c r="V22" s="30">
        <f>+M4</f>
        <v>37</v>
      </c>
      <c r="W22" s="56">
        <f t="shared" ref="W22:W32" si="4">+E22+H22+K22+N22+Q22+T22</f>
        <v>244</v>
      </c>
      <c r="X22" s="57" t="s">
        <v>0</v>
      </c>
      <c r="Y22" s="58">
        <f t="shared" si="3"/>
        <v>179</v>
      </c>
      <c r="Z22" s="264"/>
      <c r="AA22" s="265"/>
      <c r="AB22" s="169"/>
      <c r="AC22" s="171"/>
    </row>
    <row r="23" spans="1:37" ht="21" customHeight="1" x14ac:dyDescent="0.3">
      <c r="A23" s="186" t="str">
        <f>+zadání!F13</f>
        <v>Střešovice A</v>
      </c>
      <c r="B23" s="163"/>
      <c r="C23" s="163"/>
      <c r="D23" s="164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2</v>
      </c>
      <c r="N23" s="49">
        <f>+J2</f>
        <v>0</v>
      </c>
      <c r="O23" s="50" t="s">
        <v>0</v>
      </c>
      <c r="P23" s="51">
        <f>+K2</f>
        <v>2</v>
      </c>
      <c r="Q23" s="50">
        <f>+K13</f>
        <v>2</v>
      </c>
      <c r="R23" s="50" t="s">
        <v>0</v>
      </c>
      <c r="S23" s="50">
        <f>+J13</f>
        <v>0</v>
      </c>
      <c r="T23" s="49">
        <f>+J6</f>
        <v>0</v>
      </c>
      <c r="U23" s="50" t="s">
        <v>0</v>
      </c>
      <c r="V23" s="68">
        <f>+K6</f>
        <v>2</v>
      </c>
      <c r="W23" s="59">
        <f t="shared" si="4"/>
        <v>2</v>
      </c>
      <c r="X23" s="50" t="s">
        <v>0</v>
      </c>
      <c r="Y23" s="51">
        <f t="shared" si="3"/>
        <v>8</v>
      </c>
      <c r="Z23" s="266">
        <f t="shared" ref="Z23" si="5">IF(W23+Y23=0,"",W23+SUM(AF23:AK23))</f>
        <v>3</v>
      </c>
      <c r="AA23" s="267"/>
      <c r="AB23" s="187">
        <f t="shared" ref="AB23" si="6">+IF(E24&gt;G24,1,0)+IF(H24&gt;J24,1,0)+IF(K24&gt;M24,1,0)+IF(N24&gt;P24,1,0)+IF(Q24&gt;S24,1,0)+IF(T24&gt;V24,1,0)</f>
        <v>1</v>
      </c>
      <c r="AC23" s="188" t="str">
        <f t="shared" ref="AC23" si="7">IFERROR(CONCATENATE(RANK(AE23,$AE$21:$AE$31),"."),"")</f>
        <v>5.</v>
      </c>
      <c r="AE23">
        <f>+Z23*1000000000+AB23*1000000+IFERROR(W23/Y23,10)*1000+IFERROR(W24/Y24,10)</f>
        <v>3001000250.7676349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0</v>
      </c>
    </row>
    <row r="24" spans="1:37" ht="21" customHeight="1" x14ac:dyDescent="0.3">
      <c r="A24" s="162"/>
      <c r="B24" s="163"/>
      <c r="C24" s="163"/>
      <c r="D24" s="164"/>
      <c r="E24" s="45">
        <f>+J22</f>
        <v>28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41</v>
      </c>
      <c r="L24" s="45" t="s">
        <v>0</v>
      </c>
      <c r="M24" s="45">
        <f>+L8</f>
        <v>50</v>
      </c>
      <c r="N24" s="46">
        <f>+L2</f>
        <v>31</v>
      </c>
      <c r="O24" s="45" t="s">
        <v>0</v>
      </c>
      <c r="P24" s="47">
        <f>+M2</f>
        <v>50</v>
      </c>
      <c r="Q24" s="45">
        <f>+M13</f>
        <v>50</v>
      </c>
      <c r="R24" s="45" t="s">
        <v>0</v>
      </c>
      <c r="S24" s="45">
        <f>+L13</f>
        <v>41</v>
      </c>
      <c r="T24" s="46">
        <f>+L6</f>
        <v>35</v>
      </c>
      <c r="U24" s="45" t="s">
        <v>0</v>
      </c>
      <c r="V24" s="48">
        <f>+M6</f>
        <v>50</v>
      </c>
      <c r="W24" s="53">
        <f t="shared" si="4"/>
        <v>185</v>
      </c>
      <c r="X24" s="54" t="s">
        <v>0</v>
      </c>
      <c r="Y24" s="55">
        <f t="shared" si="3"/>
        <v>241</v>
      </c>
      <c r="Z24" s="264"/>
      <c r="AA24" s="265"/>
      <c r="AB24" s="170"/>
      <c r="AC24" s="172"/>
    </row>
    <row r="25" spans="1:37" ht="21" customHeight="1" x14ac:dyDescent="0.3">
      <c r="A25" s="180" t="str">
        <f>+zadání!F14</f>
        <v>Kometa A</v>
      </c>
      <c r="B25" s="181"/>
      <c r="C25" s="181"/>
      <c r="D25" s="182"/>
      <c r="E25" s="36">
        <f>+M21</f>
        <v>1</v>
      </c>
      <c r="F25" s="36" t="s">
        <v>0</v>
      </c>
      <c r="G25" s="36">
        <f>+K21</f>
        <v>1</v>
      </c>
      <c r="H25" s="64">
        <f>+M23</f>
        <v>2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2</v>
      </c>
      <c r="Q25" s="36">
        <f>+J5</f>
        <v>2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2</v>
      </c>
      <c r="W25" s="67">
        <f t="shared" si="4"/>
        <v>5</v>
      </c>
      <c r="X25" s="36" t="s">
        <v>0</v>
      </c>
      <c r="Y25" s="65">
        <f t="shared" si="3"/>
        <v>5</v>
      </c>
      <c r="Z25" s="266">
        <f t="shared" ref="Z25" si="8">IF(W25+Y25=0,"",W25+SUM(AF25:AK25))</f>
        <v>7</v>
      </c>
      <c r="AA25" s="267"/>
      <c r="AB25" s="169">
        <f t="shared" ref="AB25" si="9">+IF(E26&gt;G26,1,0)+IF(H26&gt;J26,1,0)+IF(K26&gt;M26,1,0)+IF(N26&gt;P26,1,0)+IF(Q26&gt;S26,1,0)+IF(T26&gt;V26,1,0)</f>
        <v>2</v>
      </c>
      <c r="AC25" s="171" t="str">
        <f t="shared" ref="AC25" si="10">IFERROR(CONCATENATE(RANK(AE25,$AE$21:$AE$31),"."),"")</f>
        <v>4.</v>
      </c>
      <c r="AE25">
        <f>+Z25*1000000000+AB25*1000000+IFERROR(W25/Y25,10)*1000+IFERROR(W26/Y26,10)</f>
        <v>7002001001.0087337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0</v>
      </c>
    </row>
    <row r="26" spans="1:37" ht="21" customHeight="1" x14ac:dyDescent="0.3">
      <c r="A26" s="183"/>
      <c r="B26" s="184"/>
      <c r="C26" s="184"/>
      <c r="D26" s="185"/>
      <c r="E26" s="18">
        <f>+M22</f>
        <v>40</v>
      </c>
      <c r="F26" s="18" t="s">
        <v>0</v>
      </c>
      <c r="G26" s="18">
        <f>+K22</f>
        <v>48</v>
      </c>
      <c r="H26" s="26">
        <f>+M24</f>
        <v>50</v>
      </c>
      <c r="I26" s="18" t="s">
        <v>0</v>
      </c>
      <c r="J26" s="27">
        <f>+K24</f>
        <v>41</v>
      </c>
      <c r="K26" s="37"/>
      <c r="L26" s="35"/>
      <c r="M26" s="38"/>
      <c r="N26" s="26">
        <f>+M14</f>
        <v>42</v>
      </c>
      <c r="O26" s="18" t="s">
        <v>0</v>
      </c>
      <c r="P26" s="27">
        <f>+L14</f>
        <v>50</v>
      </c>
      <c r="Q26" s="18">
        <f>+L5</f>
        <v>50</v>
      </c>
      <c r="R26" s="18" t="s">
        <v>0</v>
      </c>
      <c r="S26" s="18">
        <f>+M5</f>
        <v>37</v>
      </c>
      <c r="T26" s="26">
        <f>+L10</f>
        <v>49</v>
      </c>
      <c r="U26" s="18" t="s">
        <v>0</v>
      </c>
      <c r="V26" s="30">
        <f>+M10</f>
        <v>53</v>
      </c>
      <c r="W26" s="56">
        <f t="shared" si="4"/>
        <v>231</v>
      </c>
      <c r="X26" s="57" t="s">
        <v>0</v>
      </c>
      <c r="Y26" s="58">
        <f t="shared" si="3"/>
        <v>229</v>
      </c>
      <c r="Z26" s="264"/>
      <c r="AA26" s="265"/>
      <c r="AB26" s="169"/>
      <c r="AC26" s="171"/>
    </row>
    <row r="27" spans="1:37" ht="21" customHeight="1" x14ac:dyDescent="0.3">
      <c r="A27" s="186" t="str">
        <f>+zadání!F15</f>
        <v>Olymp A</v>
      </c>
      <c r="B27" s="163"/>
      <c r="C27" s="163"/>
      <c r="D27" s="164"/>
      <c r="E27" s="50">
        <f>+P21</f>
        <v>0</v>
      </c>
      <c r="F27" s="50" t="s">
        <v>0</v>
      </c>
      <c r="G27" s="50">
        <f>+N21</f>
        <v>2</v>
      </c>
      <c r="H27" s="49">
        <f>+P23</f>
        <v>2</v>
      </c>
      <c r="I27" s="50" t="s">
        <v>0</v>
      </c>
      <c r="J27" s="51">
        <f>+N23</f>
        <v>0</v>
      </c>
      <c r="K27" s="50">
        <f>+P25</f>
        <v>2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1</v>
      </c>
      <c r="U27" s="50" t="s">
        <v>0</v>
      </c>
      <c r="V27" s="68">
        <f>+J12</f>
        <v>1</v>
      </c>
      <c r="W27" s="59">
        <f t="shared" si="4"/>
        <v>7</v>
      </c>
      <c r="X27" s="50" t="s">
        <v>0</v>
      </c>
      <c r="Y27" s="51">
        <f t="shared" si="3"/>
        <v>3</v>
      </c>
      <c r="Z27" s="266">
        <f t="shared" ref="Z27" si="11">IF(W27+Y27=0,"",W27+SUM(AF27:AK27))</f>
        <v>10.5</v>
      </c>
      <c r="AA27" s="267"/>
      <c r="AB27" s="187">
        <f t="shared" ref="AB27" si="12">+IF(E28&gt;G28,1,0)+IF(H28&gt;J28,1,0)+IF(K28&gt;M28,1,0)+IF(N28&gt;P28,1,0)+IF(Q28&gt;S28,1,0)+IF(T28&gt;V28,1,0)</f>
        <v>3</v>
      </c>
      <c r="AC27" s="188" t="str">
        <f t="shared" ref="AC27" si="13">IFERROR(CONCATENATE(RANK(AE27,$AE$21:$AE$31),"."),"")</f>
        <v>3.</v>
      </c>
      <c r="AE27">
        <f>+Z27*1000000000+AB27*1000000+IFERROR(W27/Y27,10)*1000+IFERROR(W28/Y28,10)</f>
        <v>10503002334.560606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0.5</v>
      </c>
    </row>
    <row r="28" spans="1:37" ht="21" customHeight="1" x14ac:dyDescent="0.3">
      <c r="A28" s="162"/>
      <c r="B28" s="163"/>
      <c r="C28" s="163"/>
      <c r="D28" s="164"/>
      <c r="E28" s="45">
        <f>+P22</f>
        <v>44</v>
      </c>
      <c r="F28" s="45" t="s">
        <v>0</v>
      </c>
      <c r="G28" s="45">
        <f>+N22</f>
        <v>51</v>
      </c>
      <c r="H28" s="46">
        <f>+P24</f>
        <v>50</v>
      </c>
      <c r="I28" s="45" t="s">
        <v>0</v>
      </c>
      <c r="J28" s="47">
        <f>+N24</f>
        <v>31</v>
      </c>
      <c r="K28" s="45">
        <f>+P26</f>
        <v>50</v>
      </c>
      <c r="L28" s="45" t="s">
        <v>0</v>
      </c>
      <c r="M28" s="45">
        <f>+N26</f>
        <v>42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25</v>
      </c>
      <c r="T28" s="46">
        <f>+M12</f>
        <v>49</v>
      </c>
      <c r="U28" s="45" t="s">
        <v>0</v>
      </c>
      <c r="V28" s="48">
        <f>+L12</f>
        <v>49</v>
      </c>
      <c r="W28" s="53">
        <f t="shared" si="4"/>
        <v>243</v>
      </c>
      <c r="X28" s="54" t="s">
        <v>0</v>
      </c>
      <c r="Y28" s="55">
        <f t="shared" si="3"/>
        <v>198</v>
      </c>
      <c r="Z28" s="264"/>
      <c r="AA28" s="265"/>
      <c r="AB28" s="170"/>
      <c r="AC28" s="172"/>
    </row>
    <row r="29" spans="1:37" ht="21" customHeight="1" x14ac:dyDescent="0.3">
      <c r="A29" s="159" t="str">
        <f>+zadání!F16</f>
        <v>Joky</v>
      </c>
      <c r="B29" s="160"/>
      <c r="C29" s="160"/>
      <c r="D29" s="161"/>
      <c r="E29" s="36">
        <f>+S21</f>
        <v>0</v>
      </c>
      <c r="F29" s="36" t="s">
        <v>0</v>
      </c>
      <c r="G29" s="36">
        <f>+Q21</f>
        <v>2</v>
      </c>
      <c r="H29" s="64">
        <f>+S23</f>
        <v>0</v>
      </c>
      <c r="I29" s="36" t="s">
        <v>0</v>
      </c>
      <c r="J29" s="65">
        <f>+Q23</f>
        <v>2</v>
      </c>
      <c r="K29" s="36">
        <f>+S25</f>
        <v>0</v>
      </c>
      <c r="L29" s="36" t="s">
        <v>0</v>
      </c>
      <c r="M29" s="36">
        <f>+Q25</f>
        <v>2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0</v>
      </c>
      <c r="X29" s="36" t="s">
        <v>0</v>
      </c>
      <c r="Y29" s="65">
        <f t="shared" si="3"/>
        <v>10</v>
      </c>
      <c r="Z29" s="165">
        <f t="shared" ref="Z29" si="14">IF(W29+Y29=0,"",W29+SUM(AF29:AK29))</f>
        <v>0</v>
      </c>
      <c r="AA29" s="166"/>
      <c r="AB29" s="169">
        <f t="shared" ref="AB29" si="15">+IF(E30&gt;G30,1,0)+IF(H30&gt;J30,1,0)+IF(K30&gt;M30,1,0)+IF(N30&gt;P30,1,0)+IF(Q30&gt;S30,1,0)+IF(T30&gt;V30,1,0)</f>
        <v>0</v>
      </c>
      <c r="AC29" s="171" t="str">
        <f t="shared" ref="AC29" si="16">IFERROR(CONCATENATE(RANK(AE29,$AE$21:$AE$31),"."),"")</f>
        <v>6.</v>
      </c>
      <c r="AE29">
        <f>+Z29*1000000000+AB29*1000000+IFERROR(W29/Y29,10)*1000+IFERROR(W30/Y30,10)</f>
        <v>0.66800000000000004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">
      <c r="A30" s="162"/>
      <c r="B30" s="163"/>
      <c r="C30" s="163"/>
      <c r="D30" s="164"/>
      <c r="E30" s="45">
        <f>+S22</f>
        <v>30</v>
      </c>
      <c r="F30" s="45" t="s">
        <v>0</v>
      </c>
      <c r="G30" s="45">
        <f>+Q22</f>
        <v>50</v>
      </c>
      <c r="H30" s="46">
        <f>+S24</f>
        <v>41</v>
      </c>
      <c r="I30" s="45" t="s">
        <v>0</v>
      </c>
      <c r="J30" s="47">
        <f>+Q24</f>
        <v>50</v>
      </c>
      <c r="K30" s="45">
        <f>+S26</f>
        <v>37</v>
      </c>
      <c r="L30" s="45" t="s">
        <v>0</v>
      </c>
      <c r="M30" s="45">
        <f>+Q26</f>
        <v>50</v>
      </c>
      <c r="N30" s="46">
        <f>+S28</f>
        <v>25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34</v>
      </c>
      <c r="U30" s="45" t="s">
        <v>0</v>
      </c>
      <c r="V30" s="48">
        <f>+L16</f>
        <v>50</v>
      </c>
      <c r="W30" s="53">
        <f t="shared" si="4"/>
        <v>167</v>
      </c>
      <c r="X30" s="54" t="s">
        <v>0</v>
      </c>
      <c r="Y30" s="55">
        <f t="shared" si="3"/>
        <v>250</v>
      </c>
      <c r="Z30" s="167"/>
      <c r="AA30" s="168"/>
      <c r="AB30" s="170"/>
      <c r="AC30" s="172"/>
    </row>
    <row r="31" spans="1:37" ht="21" customHeight="1" x14ac:dyDescent="0.3">
      <c r="A31" s="159" t="str">
        <f>+zadání!F17</f>
        <v>Lvi A</v>
      </c>
      <c r="B31" s="160"/>
      <c r="C31" s="160"/>
      <c r="D31" s="161"/>
      <c r="E31" s="50">
        <f>+V21</f>
        <v>1</v>
      </c>
      <c r="F31" s="50" t="s">
        <v>0</v>
      </c>
      <c r="G31" s="50">
        <f>+T21</f>
        <v>1</v>
      </c>
      <c r="H31" s="49">
        <f>+V23</f>
        <v>2</v>
      </c>
      <c r="I31" s="50" t="s">
        <v>0</v>
      </c>
      <c r="J31" s="51">
        <f>+T23</f>
        <v>0</v>
      </c>
      <c r="K31" s="50">
        <f>+V25</f>
        <v>2</v>
      </c>
      <c r="L31" s="50" t="s">
        <v>0</v>
      </c>
      <c r="M31" s="50">
        <f>+T25</f>
        <v>0</v>
      </c>
      <c r="N31" s="49">
        <f>+V27</f>
        <v>1</v>
      </c>
      <c r="O31" s="50" t="s">
        <v>0</v>
      </c>
      <c r="P31" s="51">
        <f>+T27</f>
        <v>1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8</v>
      </c>
      <c r="X31" s="50" t="s">
        <v>0</v>
      </c>
      <c r="Y31" s="51">
        <f t="shared" si="3"/>
        <v>2</v>
      </c>
      <c r="Z31" s="266">
        <f t="shared" ref="Z31" si="17">IF(W31+Y31=0,"",W31+SUM(AF31:AK31))</f>
        <v>11.5</v>
      </c>
      <c r="AA31" s="267"/>
      <c r="AB31" s="169">
        <f t="shared" ref="AB31" si="18">+IF(E32&gt;G32,1,0)+IF(H32&gt;J32,1,0)+IF(K32&gt;M32,1,0)+IF(N32&gt;P32,1,0)+IF(Q32&gt;S32,1,0)+IF(T32&gt;V32,1,0)</f>
        <v>3</v>
      </c>
      <c r="AC31" s="171" t="str">
        <f t="shared" ref="AC31" si="19">IFERROR(CONCATENATE(RANK(AE31,$AE$21:$AE$31),"."),"")</f>
        <v>2.</v>
      </c>
      <c r="AE31">
        <f>+Z31*1000000000+AB31*1000000+IFERROR(W31/Y31,10)*1000+IFERROR(W32/Y32,10)</f>
        <v>11503004001.127359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0.5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173"/>
      <c r="B32" s="174"/>
      <c r="C32" s="174"/>
      <c r="D32" s="175"/>
      <c r="E32" s="19">
        <f>+V22</f>
        <v>37</v>
      </c>
      <c r="F32" s="19" t="s">
        <v>0</v>
      </c>
      <c r="G32" s="19">
        <f>+T22</f>
        <v>45</v>
      </c>
      <c r="H32" s="21">
        <f>+V24</f>
        <v>50</v>
      </c>
      <c r="I32" s="19" t="s">
        <v>0</v>
      </c>
      <c r="J32" s="20">
        <f>+T24</f>
        <v>35</v>
      </c>
      <c r="K32" s="19">
        <f>+V26</f>
        <v>53</v>
      </c>
      <c r="L32" s="19" t="s">
        <v>0</v>
      </c>
      <c r="M32" s="19">
        <f>+T26</f>
        <v>49</v>
      </c>
      <c r="N32" s="21">
        <f>+V28</f>
        <v>49</v>
      </c>
      <c r="O32" s="19" t="s">
        <v>0</v>
      </c>
      <c r="P32" s="20">
        <f>+T28</f>
        <v>49</v>
      </c>
      <c r="Q32" s="19">
        <f>+V30</f>
        <v>50</v>
      </c>
      <c r="R32" s="19" t="s">
        <v>0</v>
      </c>
      <c r="S32" s="19">
        <f>+T30</f>
        <v>34</v>
      </c>
      <c r="T32" s="33"/>
      <c r="U32" s="32"/>
      <c r="V32" s="34"/>
      <c r="W32" s="61">
        <f t="shared" si="4"/>
        <v>239</v>
      </c>
      <c r="X32" s="62" t="s">
        <v>0</v>
      </c>
      <c r="Y32" s="63">
        <f t="shared" si="3"/>
        <v>212</v>
      </c>
      <c r="Z32" s="268"/>
      <c r="AA32" s="269"/>
      <c r="AB32" s="178"/>
      <c r="AC32" s="17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AF180"/>
  <sheetViews>
    <sheetView topLeftCell="A85" workbookViewId="0">
      <selection activeCell="AH97" sqref="AH97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7" t="s">
        <v>38</v>
      </c>
      <c r="B1" s="103" t="str">
        <f>VLOOKUP(Q8,'tab 1. liga'!$A$2:$I$16,2,0)</f>
        <v>Střešovice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1. liga'!$A$2:$I$16,6,0)</f>
        <v>Olymp A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Střešovice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Olymp A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Střešovice A</v>
      </c>
      <c r="D7" s="249"/>
      <c r="E7" s="249"/>
      <c r="F7" s="249"/>
      <c r="G7" s="250"/>
      <c r="H7" s="249" t="str">
        <f>+B2</f>
        <v>Olymp A</v>
      </c>
      <c r="I7" s="249"/>
      <c r="J7" s="249"/>
      <c r="K7" s="249"/>
      <c r="L7" s="249"/>
    </row>
    <row r="8" spans="1:32" s="91" customFormat="1" ht="18" customHeight="1" x14ac:dyDescent="0.3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Střešovice A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1. liga'!$A$18</f>
        <v>1.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Olymp A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1. liga'!$A$2:$I$16,2,0)</f>
        <v>Orion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1. liga'!$A$2:$I$16,6,0)</f>
        <v>Kometa A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Orion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Kometa A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Orion A</v>
      </c>
      <c r="D19" s="249"/>
      <c r="E19" s="249"/>
      <c r="F19" s="249"/>
      <c r="G19" s="250"/>
      <c r="H19" s="249" t="str">
        <f>+B14</f>
        <v>Kometa A</v>
      </c>
      <c r="I19" s="249"/>
      <c r="J19" s="249"/>
      <c r="K19" s="249"/>
      <c r="L19" s="249"/>
    </row>
    <row r="20" spans="1:32" s="91" customFormat="1" ht="18" customHeight="1" x14ac:dyDescent="0.3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Orion A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1. liga'!$A$18</f>
        <v>1.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Kometa A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7" t="s">
        <v>38</v>
      </c>
      <c r="B25" s="103" t="str">
        <f>VLOOKUP(Q32,'tab 1. liga'!$A$2:$I$16,2,0)</f>
        <v>Orion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1. liga'!$A$2:$I$16,6,0)</f>
        <v>Lvi A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7" t="s">
        <v>37</v>
      </c>
      <c r="B28" s="99" t="str">
        <f>+B25</f>
        <v>Orion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Lvi A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Orion A</v>
      </c>
      <c r="D31" s="249"/>
      <c r="E31" s="249"/>
      <c r="F31" s="249"/>
      <c r="G31" s="250"/>
      <c r="H31" s="249" t="str">
        <f>+B26</f>
        <v>Lvi A</v>
      </c>
      <c r="I31" s="249"/>
      <c r="J31" s="249"/>
      <c r="K31" s="249"/>
      <c r="L31" s="249"/>
    </row>
    <row r="32" spans="1:32" s="91" customFormat="1" ht="18" customHeight="1" x14ac:dyDescent="0.3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Orion A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1. liga'!$A$18</f>
        <v>1.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Lvi A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7" t="s">
        <v>38</v>
      </c>
      <c r="B37" s="103" t="str">
        <f>VLOOKUP(Q44,'tab 1. liga'!$A$2:$I$16,2,0)</f>
        <v>Kometa A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1. liga'!$A$2:$I$16,6,0)</f>
        <v>Joky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7" t="s">
        <v>37</v>
      </c>
      <c r="B40" s="99" t="str">
        <f>+B37</f>
        <v>Kometa A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Joky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Kometa A</v>
      </c>
      <c r="D43" s="249"/>
      <c r="E43" s="249"/>
      <c r="F43" s="249"/>
      <c r="G43" s="250"/>
      <c r="H43" s="249" t="str">
        <f>+B38</f>
        <v>Joky</v>
      </c>
      <c r="I43" s="249"/>
      <c r="J43" s="249"/>
      <c r="K43" s="249"/>
      <c r="L43" s="249"/>
    </row>
    <row r="44" spans="1:32" s="91" customFormat="1" ht="18" customHeight="1" x14ac:dyDescent="0.3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Kometa A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1. liga'!$A$18</f>
        <v>1.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Joky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7" t="s">
        <v>38</v>
      </c>
      <c r="B49" s="103" t="str">
        <f>VLOOKUP(Q56,'tab 1. liga'!$A$2:$I$16,2,0)</f>
        <v>Střešovice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1. liga'!$A$2:$I$16,6,0)</f>
        <v>Lvi A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7" t="s">
        <v>37</v>
      </c>
      <c r="B52" s="99" t="str">
        <f>+B49</f>
        <v>Střešovice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Lvi A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Střešovice A</v>
      </c>
      <c r="D55" s="249"/>
      <c r="E55" s="249"/>
      <c r="F55" s="249"/>
      <c r="G55" s="250"/>
      <c r="H55" s="249" t="str">
        <f>+B50</f>
        <v>Lvi A</v>
      </c>
      <c r="I55" s="249"/>
      <c r="J55" s="249"/>
      <c r="K55" s="249"/>
      <c r="L55" s="249"/>
    </row>
    <row r="56" spans="1:32" s="91" customFormat="1" ht="18" customHeight="1" x14ac:dyDescent="0.3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Střešovice A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1. liga'!$A$18</f>
        <v>1.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Lvi A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7" t="s">
        <v>38</v>
      </c>
      <c r="B61" s="103" t="str">
        <f>VLOOKUP(Q68,'tab 1. liga'!$A$2:$I$16,2,0)</f>
        <v>Olymp A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1. liga'!$A$2:$I$16,6,0)</f>
        <v>Joky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7" t="s">
        <v>37</v>
      </c>
      <c r="B64" s="99" t="str">
        <f>+B61</f>
        <v>Olymp A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Joky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Olymp A</v>
      </c>
      <c r="D67" s="249"/>
      <c r="E67" s="249"/>
      <c r="F67" s="249"/>
      <c r="G67" s="250"/>
      <c r="H67" s="249" t="str">
        <f>+B62</f>
        <v>Joky</v>
      </c>
      <c r="I67" s="249"/>
      <c r="J67" s="249"/>
      <c r="K67" s="249"/>
      <c r="L67" s="249"/>
    </row>
    <row r="68" spans="1:32" s="91" customFormat="1" ht="18" customHeight="1" x14ac:dyDescent="0.3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Olymp A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1. liga'!$A$18</f>
        <v>1.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Joky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7" t="s">
        <v>38</v>
      </c>
      <c r="B73" s="103" t="str">
        <f>VLOOKUP(Q80,'tab 1. liga'!$A$2:$I$16,2,0)</f>
        <v>Kometa A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1. liga'!$A$2:$I$16,6,0)</f>
        <v>Střešovice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7" t="s">
        <v>37</v>
      </c>
      <c r="B76" s="99" t="str">
        <f>+B73</f>
        <v>Kometa A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Střešovice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Kometa A</v>
      </c>
      <c r="D79" s="249"/>
      <c r="E79" s="249"/>
      <c r="F79" s="249"/>
      <c r="G79" s="250"/>
      <c r="H79" s="249" t="str">
        <f>+B74</f>
        <v>Střešovice A</v>
      </c>
      <c r="I79" s="249"/>
      <c r="J79" s="249"/>
      <c r="K79" s="249"/>
      <c r="L79" s="249"/>
    </row>
    <row r="80" spans="1:32" s="91" customFormat="1" ht="18" customHeight="1" x14ac:dyDescent="0.3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Kometa A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1. liga'!$A$18</f>
        <v>1.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Střešovice A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7" t="s">
        <v>38</v>
      </c>
      <c r="B85" s="103" t="str">
        <f>VLOOKUP(Q92,'tab 1. liga'!$A$2:$I$16,2,0)</f>
        <v>Orion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1. liga'!$A$2:$I$16,6,0)</f>
        <v>Olymp A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7" t="s">
        <v>37</v>
      </c>
      <c r="B88" s="99" t="str">
        <f>+B85</f>
        <v>Orion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Olymp A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Orion A</v>
      </c>
      <c r="D91" s="249"/>
      <c r="E91" s="249"/>
      <c r="F91" s="249"/>
      <c r="G91" s="250"/>
      <c r="H91" s="249" t="str">
        <f>+B86</f>
        <v>Olymp A</v>
      </c>
      <c r="I91" s="249"/>
      <c r="J91" s="249"/>
      <c r="K91" s="249"/>
      <c r="L91" s="249"/>
    </row>
    <row r="92" spans="1:32" s="91" customFormat="1" ht="18" customHeight="1" x14ac:dyDescent="0.3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Orion A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1. liga'!$A$18</f>
        <v>1.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Olymp A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7" t="s">
        <v>38</v>
      </c>
      <c r="B97" s="103" t="str">
        <f>VLOOKUP(Q104,'tab 1. liga'!$A$2:$I$16,2,0)</f>
        <v>Kometa A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1. liga'!$A$2:$I$16,6,0)</f>
        <v>Lvi A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7" t="s">
        <v>37</v>
      </c>
      <c r="B100" s="99" t="str">
        <f>+B97</f>
        <v>Kometa A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Lvi A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Kometa A</v>
      </c>
      <c r="D103" s="249"/>
      <c r="E103" s="249"/>
      <c r="F103" s="249"/>
      <c r="G103" s="250"/>
      <c r="H103" s="249" t="str">
        <f>+B98</f>
        <v>Lvi A</v>
      </c>
      <c r="I103" s="249"/>
      <c r="J103" s="249"/>
      <c r="K103" s="249"/>
      <c r="L103" s="249"/>
    </row>
    <row r="104" spans="1:32" s="91" customFormat="1" ht="18" customHeight="1" x14ac:dyDescent="0.3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Kometa A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1. liga'!$A$18</f>
        <v>1.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Lvi A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7" t="s">
        <v>38</v>
      </c>
      <c r="B109" s="103" t="str">
        <f>VLOOKUP(Q116,'tab 1. liga'!$A$2:$I$16,2,0)</f>
        <v>Joky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1. liga'!$A$2:$I$16,6,0)</f>
        <v>Orion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7" t="s">
        <v>37</v>
      </c>
      <c r="B112" s="99" t="str">
        <f>+B109</f>
        <v>Joky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Orion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Joky</v>
      </c>
      <c r="D115" s="249"/>
      <c r="E115" s="249"/>
      <c r="F115" s="249"/>
      <c r="G115" s="250"/>
      <c r="H115" s="249" t="str">
        <f>+B110</f>
        <v>Orion A</v>
      </c>
      <c r="I115" s="249"/>
      <c r="J115" s="249"/>
      <c r="K115" s="249"/>
      <c r="L115" s="249"/>
    </row>
    <row r="116" spans="1:32" s="91" customFormat="1" ht="18" customHeight="1" x14ac:dyDescent="0.3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Joky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1. liga'!$A$18</f>
        <v>1.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Orion A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7" t="s">
        <v>38</v>
      </c>
      <c r="B121" s="103" t="str">
        <f>VLOOKUP(Q128,'tab 1. liga'!$A$2:$I$16,2,0)</f>
        <v>Lvi A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1. liga'!$A$2:$I$16,6,0)</f>
        <v>Olymp A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7" t="s">
        <v>37</v>
      </c>
      <c r="B124" s="99" t="str">
        <f>+B121</f>
        <v>Lvi A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Olymp A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Lvi A</v>
      </c>
      <c r="D127" s="249"/>
      <c r="E127" s="249"/>
      <c r="F127" s="249"/>
      <c r="G127" s="250"/>
      <c r="H127" s="249" t="str">
        <f>+B122</f>
        <v>Olymp A</v>
      </c>
      <c r="I127" s="249"/>
      <c r="J127" s="249"/>
      <c r="K127" s="249"/>
      <c r="L127" s="249"/>
    </row>
    <row r="128" spans="1:32" s="91" customFormat="1" ht="18" customHeight="1" x14ac:dyDescent="0.3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Lvi A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1. liga'!$A$18</f>
        <v>1.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Olymp A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7" t="s">
        <v>38</v>
      </c>
      <c r="B133" s="103" t="str">
        <f>VLOOKUP(Q140,'tab 1. liga'!$A$2:$I$16,2,0)</f>
        <v>Joky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1. liga'!$A$2:$I$16,6,0)</f>
        <v>Střešovice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7" t="s">
        <v>37</v>
      </c>
      <c r="B136" s="99" t="str">
        <f>+B133</f>
        <v>Joky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Střešovice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Joky</v>
      </c>
      <c r="D139" s="249"/>
      <c r="E139" s="249"/>
      <c r="F139" s="249"/>
      <c r="G139" s="250"/>
      <c r="H139" s="249" t="str">
        <f>+B134</f>
        <v>Střešovice A</v>
      </c>
      <c r="I139" s="249"/>
      <c r="J139" s="249"/>
      <c r="K139" s="249"/>
      <c r="L139" s="249"/>
    </row>
    <row r="140" spans="1:32" s="91" customFormat="1" ht="18" customHeight="1" x14ac:dyDescent="0.3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Joky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1. liga'!$A$18</f>
        <v>1.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Střešovice A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7" t="s">
        <v>38</v>
      </c>
      <c r="B145" s="103" t="str">
        <f>VLOOKUP(Q152,'tab 1. liga'!$A$2:$I$16,2,0)</f>
        <v>Olymp A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1. liga'!$A$2:$I$16,6,0)</f>
        <v>Kometa A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7" t="s">
        <v>37</v>
      </c>
      <c r="B148" s="99" t="str">
        <f>+B145</f>
        <v>Olymp A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Kometa A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Olymp A</v>
      </c>
      <c r="D151" s="249"/>
      <c r="E151" s="249"/>
      <c r="F151" s="249"/>
      <c r="G151" s="250"/>
      <c r="H151" s="249" t="str">
        <f>+B146</f>
        <v>Kometa A</v>
      </c>
      <c r="I151" s="249"/>
      <c r="J151" s="249"/>
      <c r="K151" s="249"/>
      <c r="L151" s="249"/>
    </row>
    <row r="152" spans="1:32" s="91" customFormat="1" ht="18" customHeight="1" x14ac:dyDescent="0.3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Olymp A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1. liga'!$A$18</f>
        <v>1.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Kometa A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7" t="s">
        <v>38</v>
      </c>
      <c r="B157" s="103" t="str">
        <f>VLOOKUP(Q164,'tab 1. liga'!$A$2:$I$16,2,0)</f>
        <v>Střešovice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1. liga'!$A$2:$I$16,6,0)</f>
        <v>Orion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7" t="s">
        <v>37</v>
      </c>
      <c r="B160" s="99" t="str">
        <f>+B157</f>
        <v>Střešovice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Orion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Střešovice A</v>
      </c>
      <c r="D163" s="249"/>
      <c r="E163" s="249"/>
      <c r="F163" s="249"/>
      <c r="G163" s="250"/>
      <c r="H163" s="249" t="str">
        <f>+B158</f>
        <v>Orion A</v>
      </c>
      <c r="I163" s="249"/>
      <c r="J163" s="249"/>
      <c r="K163" s="249"/>
      <c r="L163" s="249"/>
    </row>
    <row r="164" spans="1:32" s="91" customFormat="1" ht="18" customHeight="1" x14ac:dyDescent="0.3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Střešovice A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1. liga'!$A$18</f>
        <v>1.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Orion A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7" t="s">
        <v>38</v>
      </c>
      <c r="B169" s="103" t="str">
        <f>VLOOKUP(Q176,'tab 1. liga'!$A$2:$I$16,2,0)</f>
        <v>Lvi A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1. liga'!$A$2:$I$16,6,0)</f>
        <v>Joky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7" t="s">
        <v>37</v>
      </c>
      <c r="B172" s="99" t="str">
        <f>+B169</f>
        <v>Lvi A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Joky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Lvi A</v>
      </c>
      <c r="D175" s="249"/>
      <c r="E175" s="249"/>
      <c r="F175" s="249"/>
      <c r="G175" s="250"/>
      <c r="H175" s="249" t="str">
        <f>+B170</f>
        <v>Joky</v>
      </c>
      <c r="I175" s="249"/>
      <c r="J175" s="249"/>
      <c r="K175" s="249"/>
      <c r="L175" s="249"/>
    </row>
    <row r="176" spans="1:32" s="91" customFormat="1" ht="18" customHeight="1" x14ac:dyDescent="0.3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Lvi A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1. liga'!$A$18</f>
        <v>1.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Joky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AK47"/>
  <sheetViews>
    <sheetView zoomScale="90" zoomScaleNormal="90" workbookViewId="0">
      <selection activeCell="Q15" sqref="Q15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">
      <c r="A2" s="22">
        <v>1</v>
      </c>
      <c r="B2" s="240" t="str">
        <f>+A23</f>
        <v>Pečky A</v>
      </c>
      <c r="C2" s="241"/>
      <c r="D2" s="241"/>
      <c r="E2" s="241"/>
      <c r="F2" s="240" t="str">
        <f>+A27</f>
        <v>Mikulova A</v>
      </c>
      <c r="G2" s="241"/>
      <c r="H2" s="241"/>
      <c r="I2" s="241"/>
      <c r="J2" s="69">
        <f>+IF(N2&gt;O2,1,0)+IF(P2&gt;Q2,1,0)</f>
        <v>2</v>
      </c>
      <c r="K2" s="70">
        <f>+IF(N2&lt;O2,1,0)+IF(P2&lt;Q2,1,0)</f>
        <v>0</v>
      </c>
      <c r="L2" s="71">
        <f>+N2+P2</f>
        <v>50</v>
      </c>
      <c r="M2" s="72">
        <f>+O2+Q2</f>
        <v>30</v>
      </c>
      <c r="N2" s="73">
        <v>25</v>
      </c>
      <c r="O2" s="74">
        <v>13</v>
      </c>
      <c r="P2" s="73">
        <v>25</v>
      </c>
      <c r="Q2" s="74">
        <v>17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">
      <c r="A3" s="82">
        <v>2</v>
      </c>
      <c r="B3" s="236" t="str">
        <f>+A21</f>
        <v>Olymp B</v>
      </c>
      <c r="C3" s="237"/>
      <c r="D3" s="237"/>
      <c r="E3" s="237"/>
      <c r="F3" s="236" t="str">
        <f>+A25</f>
        <v>Počernice A</v>
      </c>
      <c r="G3" s="237"/>
      <c r="H3" s="237"/>
      <c r="I3" s="237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M16" si="2">+N3+P3</f>
        <v>42</v>
      </c>
      <c r="M3" s="86">
        <f t="shared" si="2"/>
        <v>47</v>
      </c>
      <c r="N3" s="87">
        <v>17</v>
      </c>
      <c r="O3" s="88">
        <v>25</v>
      </c>
      <c r="P3" s="87">
        <v>25</v>
      </c>
      <c r="Q3" s="88">
        <v>22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">
      <c r="A4" s="82">
        <v>3</v>
      </c>
      <c r="B4" s="236" t="str">
        <f>+A21</f>
        <v>Olymp B</v>
      </c>
      <c r="C4" s="237"/>
      <c r="D4" s="237"/>
      <c r="E4" s="237"/>
      <c r="F4" s="236" t="str">
        <f>+A31</f>
        <v>Mikulova B</v>
      </c>
      <c r="G4" s="237"/>
      <c r="H4" s="237"/>
      <c r="I4" s="237"/>
      <c r="J4" s="83">
        <f t="shared" si="0"/>
        <v>0</v>
      </c>
      <c r="K4" s="84">
        <f t="shared" si="1"/>
        <v>2</v>
      </c>
      <c r="L4" s="85">
        <f t="shared" si="2"/>
        <v>36</v>
      </c>
      <c r="M4" s="86">
        <f t="shared" si="2"/>
        <v>50</v>
      </c>
      <c r="N4" s="87">
        <v>15</v>
      </c>
      <c r="O4" s="88">
        <v>25</v>
      </c>
      <c r="P4" s="87">
        <v>21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">
      <c r="A5" s="82">
        <v>4</v>
      </c>
      <c r="B5" s="232" t="str">
        <f>+A25</f>
        <v>Počernice A</v>
      </c>
      <c r="C5" s="233"/>
      <c r="D5" s="233"/>
      <c r="E5" s="233"/>
      <c r="F5" s="236" t="str">
        <f>+A29</f>
        <v>Orion B</v>
      </c>
      <c r="G5" s="237"/>
      <c r="H5" s="237"/>
      <c r="I5" s="237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37</v>
      </c>
      <c r="N5" s="87">
        <v>25</v>
      </c>
      <c r="O5" s="88">
        <v>22</v>
      </c>
      <c r="P5" s="87">
        <v>25</v>
      </c>
      <c r="Q5" s="88">
        <v>15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">
      <c r="A6" s="82">
        <v>5</v>
      </c>
      <c r="B6" s="236" t="str">
        <f>+A23</f>
        <v>Pečky A</v>
      </c>
      <c r="C6" s="237"/>
      <c r="D6" s="237"/>
      <c r="E6" s="237"/>
      <c r="F6" s="232" t="str">
        <f>+A31</f>
        <v>Mikulova B</v>
      </c>
      <c r="G6" s="233"/>
      <c r="H6" s="233"/>
      <c r="I6" s="233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2"/>
        <v>35</v>
      </c>
      <c r="N6" s="87">
        <v>25</v>
      </c>
      <c r="O6" s="88">
        <v>19</v>
      </c>
      <c r="P6" s="87">
        <v>25</v>
      </c>
      <c r="Q6" s="88">
        <v>16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">
      <c r="A7" s="82">
        <v>6</v>
      </c>
      <c r="B7" s="232" t="str">
        <f>+A27</f>
        <v>Mikulova A</v>
      </c>
      <c r="C7" s="233"/>
      <c r="D7" s="233"/>
      <c r="E7" s="233"/>
      <c r="F7" s="232" t="str">
        <f>+A29</f>
        <v>Orion B</v>
      </c>
      <c r="G7" s="233"/>
      <c r="H7" s="233"/>
      <c r="I7" s="233"/>
      <c r="J7" s="83">
        <f t="shared" si="0"/>
        <v>0</v>
      </c>
      <c r="K7" s="84">
        <f t="shared" si="1"/>
        <v>2</v>
      </c>
      <c r="L7" s="85">
        <f t="shared" si="2"/>
        <v>28</v>
      </c>
      <c r="M7" s="86">
        <f t="shared" si="2"/>
        <v>50</v>
      </c>
      <c r="N7" s="87">
        <v>13</v>
      </c>
      <c r="O7" s="88">
        <v>25</v>
      </c>
      <c r="P7" s="87">
        <v>15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">
      <c r="A8" s="82">
        <v>7</v>
      </c>
      <c r="B8" s="232" t="str">
        <f>+A25</f>
        <v>Počernice A</v>
      </c>
      <c r="C8" s="233"/>
      <c r="D8" s="233"/>
      <c r="E8" s="233"/>
      <c r="F8" s="232" t="str">
        <f>+A23</f>
        <v>Pečky A</v>
      </c>
      <c r="G8" s="233"/>
      <c r="H8" s="233"/>
      <c r="I8" s="233"/>
      <c r="J8" s="83">
        <f t="shared" si="0"/>
        <v>1</v>
      </c>
      <c r="K8" s="84">
        <f t="shared" si="1"/>
        <v>1</v>
      </c>
      <c r="L8" s="85">
        <f t="shared" si="2"/>
        <v>47</v>
      </c>
      <c r="M8" s="86">
        <f t="shared" si="2"/>
        <v>48</v>
      </c>
      <c r="N8" s="87">
        <v>25</v>
      </c>
      <c r="O8" s="88">
        <v>23</v>
      </c>
      <c r="P8" s="87">
        <v>22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">
      <c r="A9" s="82">
        <v>8</v>
      </c>
      <c r="B9" s="232" t="str">
        <f>+A21</f>
        <v>Olymp B</v>
      </c>
      <c r="C9" s="233"/>
      <c r="D9" s="233"/>
      <c r="E9" s="233"/>
      <c r="F9" s="232" t="str">
        <f>+A27</f>
        <v>Mikulova A</v>
      </c>
      <c r="G9" s="233"/>
      <c r="H9" s="233"/>
      <c r="I9" s="233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2"/>
        <v>27</v>
      </c>
      <c r="N9" s="87">
        <v>25</v>
      </c>
      <c r="O9" s="88">
        <v>13</v>
      </c>
      <c r="P9" s="87">
        <v>25</v>
      </c>
      <c r="Q9" s="88">
        <v>14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">
      <c r="A10" s="82">
        <v>9</v>
      </c>
      <c r="B10" s="236" t="str">
        <f>+A25</f>
        <v>Počernice A</v>
      </c>
      <c r="C10" s="237"/>
      <c r="D10" s="237"/>
      <c r="E10" s="237"/>
      <c r="F10" s="236" t="str">
        <f>+A31</f>
        <v>Mikulova B</v>
      </c>
      <c r="G10" s="237"/>
      <c r="H10" s="237"/>
      <c r="I10" s="237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2"/>
        <v>29</v>
      </c>
      <c r="N10" s="87">
        <v>25</v>
      </c>
      <c r="O10" s="88">
        <v>17</v>
      </c>
      <c r="P10" s="87">
        <v>25</v>
      </c>
      <c r="Q10" s="88">
        <v>12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">
      <c r="A11" s="82">
        <v>10</v>
      </c>
      <c r="B11" s="232" t="str">
        <f>+A29</f>
        <v>Orion B</v>
      </c>
      <c r="C11" s="233"/>
      <c r="D11" s="233"/>
      <c r="E11" s="233"/>
      <c r="F11" s="232" t="str">
        <f>+A21</f>
        <v>Olymp B</v>
      </c>
      <c r="G11" s="233"/>
      <c r="H11" s="233"/>
      <c r="I11" s="233"/>
      <c r="J11" s="83">
        <f t="shared" si="0"/>
        <v>1</v>
      </c>
      <c r="K11" s="84">
        <f t="shared" si="1"/>
        <v>1</v>
      </c>
      <c r="L11" s="85">
        <f t="shared" si="2"/>
        <v>45</v>
      </c>
      <c r="M11" s="86">
        <f t="shared" si="2"/>
        <v>44</v>
      </c>
      <c r="N11" s="87">
        <v>20</v>
      </c>
      <c r="O11" s="88">
        <v>25</v>
      </c>
      <c r="P11" s="87">
        <v>25</v>
      </c>
      <c r="Q11" s="88">
        <v>19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">
      <c r="A12" s="82">
        <v>11</v>
      </c>
      <c r="B12" s="232" t="str">
        <f>+A31</f>
        <v>Mikulova B</v>
      </c>
      <c r="C12" s="233"/>
      <c r="D12" s="233"/>
      <c r="E12" s="233"/>
      <c r="F12" s="232" t="str">
        <f>+A27</f>
        <v>Mikulova A</v>
      </c>
      <c r="G12" s="233"/>
      <c r="H12" s="233"/>
      <c r="I12" s="233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2"/>
        <v>28</v>
      </c>
      <c r="N12" s="87">
        <v>25</v>
      </c>
      <c r="O12" s="88">
        <v>14</v>
      </c>
      <c r="P12" s="87">
        <v>25</v>
      </c>
      <c r="Q12" s="88">
        <v>14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">
      <c r="A13" s="82">
        <v>12</v>
      </c>
      <c r="B13" s="229" t="str">
        <f>+A29</f>
        <v>Orion B</v>
      </c>
      <c r="C13" s="230"/>
      <c r="D13" s="230"/>
      <c r="E13" s="231"/>
      <c r="F13" s="232" t="str">
        <f>+A23</f>
        <v>Pečky A</v>
      </c>
      <c r="G13" s="233"/>
      <c r="H13" s="233"/>
      <c r="I13" s="233"/>
      <c r="J13" s="83">
        <f t="shared" si="0"/>
        <v>0</v>
      </c>
      <c r="K13" s="84">
        <f t="shared" si="1"/>
        <v>2</v>
      </c>
      <c r="L13" s="85">
        <f t="shared" si="2"/>
        <v>38</v>
      </c>
      <c r="M13" s="86">
        <f t="shared" si="2"/>
        <v>50</v>
      </c>
      <c r="N13" s="87">
        <v>17</v>
      </c>
      <c r="O13" s="88">
        <v>25</v>
      </c>
      <c r="P13" s="87">
        <v>21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">
      <c r="A14" s="82">
        <v>13</v>
      </c>
      <c r="B14" s="229" t="str">
        <f>+A27</f>
        <v>Mikulova A</v>
      </c>
      <c r="C14" s="230"/>
      <c r="D14" s="230"/>
      <c r="E14" s="231"/>
      <c r="F14" s="232" t="str">
        <f>+A25</f>
        <v>Počernice A</v>
      </c>
      <c r="G14" s="233"/>
      <c r="H14" s="233"/>
      <c r="I14" s="233"/>
      <c r="J14" s="83">
        <f t="shared" si="0"/>
        <v>0</v>
      </c>
      <c r="K14" s="84">
        <f t="shared" si="1"/>
        <v>2</v>
      </c>
      <c r="L14" s="85">
        <f t="shared" si="2"/>
        <v>33</v>
      </c>
      <c r="M14" s="86">
        <f t="shared" si="2"/>
        <v>50</v>
      </c>
      <c r="N14" s="87">
        <v>13</v>
      </c>
      <c r="O14" s="88">
        <v>25</v>
      </c>
      <c r="P14" s="87">
        <v>20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">
      <c r="A15" s="82">
        <v>14</v>
      </c>
      <c r="B15" s="232" t="str">
        <f>+A23</f>
        <v>Pečky A</v>
      </c>
      <c r="C15" s="233"/>
      <c r="D15" s="233"/>
      <c r="E15" s="233"/>
      <c r="F15" s="232" t="str">
        <f>+A21</f>
        <v>Olymp B</v>
      </c>
      <c r="G15" s="233"/>
      <c r="H15" s="233"/>
      <c r="I15" s="233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2"/>
        <v>40</v>
      </c>
      <c r="N15" s="87">
        <v>25</v>
      </c>
      <c r="O15" s="88">
        <v>20</v>
      </c>
      <c r="P15" s="87">
        <v>25</v>
      </c>
      <c r="Q15" s="88">
        <v>20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35">
      <c r="A16" s="75">
        <v>15</v>
      </c>
      <c r="B16" s="234" t="str">
        <f>+A31</f>
        <v>Mikulova B</v>
      </c>
      <c r="C16" s="235"/>
      <c r="D16" s="235"/>
      <c r="E16" s="235"/>
      <c r="F16" s="234" t="str">
        <f>+A29</f>
        <v>Orion B</v>
      </c>
      <c r="G16" s="235"/>
      <c r="H16" s="235"/>
      <c r="I16" s="235"/>
      <c r="J16" s="76">
        <f t="shared" si="0"/>
        <v>0</v>
      </c>
      <c r="K16" s="77">
        <f t="shared" si="1"/>
        <v>2</v>
      </c>
      <c r="L16" s="78">
        <f t="shared" si="2"/>
        <v>40</v>
      </c>
      <c r="M16" s="79">
        <f t="shared" si="2"/>
        <v>50</v>
      </c>
      <c r="N16" s="80">
        <v>17</v>
      </c>
      <c r="O16" s="81">
        <v>25</v>
      </c>
      <c r="P16" s="80">
        <v>23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220" t="str">
        <f>+zadání!H11</f>
        <v>2. LIGA</v>
      </c>
      <c r="B18" s="221"/>
      <c r="C18" s="221"/>
      <c r="D18" s="222"/>
      <c r="E18" s="199" t="str">
        <f>+A21</f>
        <v>Olymp B</v>
      </c>
      <c r="F18" s="190"/>
      <c r="G18" s="200"/>
      <c r="H18" s="190" t="str">
        <f>+A23</f>
        <v>Pečky A</v>
      </c>
      <c r="I18" s="190"/>
      <c r="J18" s="190"/>
      <c r="K18" s="199" t="str">
        <f>+A25</f>
        <v>Počernice A</v>
      </c>
      <c r="L18" s="190"/>
      <c r="M18" s="200"/>
      <c r="N18" s="190" t="str">
        <f>+A27</f>
        <v>Mikulova A</v>
      </c>
      <c r="O18" s="190"/>
      <c r="P18" s="190"/>
      <c r="Q18" s="199" t="str">
        <f>+A29</f>
        <v>Orion B</v>
      </c>
      <c r="R18" s="190"/>
      <c r="S18" s="200"/>
      <c r="T18" s="190" t="str">
        <f>+A31</f>
        <v>Mikulova B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2" customHeight="1" x14ac:dyDescent="0.3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2" customHeight="1" thickBot="1" x14ac:dyDescent="0.35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">
      <c r="A21" s="189" t="str">
        <f>+zadání!H12</f>
        <v>Olymp B</v>
      </c>
      <c r="B21" s="190"/>
      <c r="C21" s="190"/>
      <c r="D21" s="191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1</v>
      </c>
      <c r="L21" s="23" t="s">
        <v>0</v>
      </c>
      <c r="M21" s="23">
        <f>+K3</f>
        <v>1</v>
      </c>
      <c r="N21" s="25">
        <f>+J9</f>
        <v>2</v>
      </c>
      <c r="O21" s="23" t="s">
        <v>0</v>
      </c>
      <c r="P21" s="24">
        <f>+K9</f>
        <v>0</v>
      </c>
      <c r="Q21" s="23">
        <f>+K11</f>
        <v>1</v>
      </c>
      <c r="R21" s="23" t="s">
        <v>0</v>
      </c>
      <c r="S21" s="23">
        <f>+J11</f>
        <v>1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4</v>
      </c>
      <c r="X21" s="23" t="s">
        <v>0</v>
      </c>
      <c r="Y21" s="24">
        <f t="shared" ref="Y21:Y32" si="3">+G21+J21+M21+P21+S21+V21</f>
        <v>6</v>
      </c>
      <c r="Z21" s="195">
        <f>IF(W21+Y21=0,"",W21+SUM(AF21:AK21))</f>
        <v>5</v>
      </c>
      <c r="AA21" s="196"/>
      <c r="AB21" s="197">
        <f>+IF(E22&gt;G22,1,0)+IF(H22&gt;J22,1,0)+IF(K22&gt;M22,1,0)+IF(N22&gt;P22,1,0)+IF(Q22&gt;S22,1,0)+IF(T22&gt;V22,1,0)</f>
        <v>1</v>
      </c>
      <c r="AC21" s="198">
        <v>5</v>
      </c>
      <c r="AE21">
        <f>+Z21*1000000000+AB21*1000000+IFERROR(W21/Y21,10)*1000+IFERROR(W22/Y22,10)</f>
        <v>5001000667.6347036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">
      <c r="A22" s="192"/>
      <c r="B22" s="193"/>
      <c r="C22" s="193"/>
      <c r="D22" s="194"/>
      <c r="E22" s="35"/>
      <c r="F22" s="35"/>
      <c r="G22" s="35"/>
      <c r="H22" s="26">
        <f>+M15</f>
        <v>40</v>
      </c>
      <c r="I22" s="18" t="s">
        <v>0</v>
      </c>
      <c r="J22" s="27">
        <f>+L15</f>
        <v>50</v>
      </c>
      <c r="K22" s="18">
        <f>+L3</f>
        <v>42</v>
      </c>
      <c r="L22" s="18" t="s">
        <v>0</v>
      </c>
      <c r="M22" s="18">
        <f>+M3</f>
        <v>47</v>
      </c>
      <c r="N22" s="26">
        <f>+L9</f>
        <v>50</v>
      </c>
      <c r="O22" s="18" t="s">
        <v>0</v>
      </c>
      <c r="P22" s="27">
        <f>+M9</f>
        <v>27</v>
      </c>
      <c r="Q22" s="18">
        <f>+M11</f>
        <v>44</v>
      </c>
      <c r="R22" s="18" t="s">
        <v>0</v>
      </c>
      <c r="S22" s="18">
        <f>+L11</f>
        <v>45</v>
      </c>
      <c r="T22" s="26">
        <f>+L4</f>
        <v>36</v>
      </c>
      <c r="U22" s="18" t="s">
        <v>0</v>
      </c>
      <c r="V22" s="30">
        <f>+M4</f>
        <v>50</v>
      </c>
      <c r="W22" s="56">
        <f t="shared" ref="W22:W32" si="4">+E22+H22+K22+N22+Q22+T22</f>
        <v>212</v>
      </c>
      <c r="X22" s="57" t="s">
        <v>0</v>
      </c>
      <c r="Y22" s="58">
        <f t="shared" si="3"/>
        <v>219</v>
      </c>
      <c r="Z22" s="167"/>
      <c r="AA22" s="168"/>
      <c r="AB22" s="169"/>
      <c r="AC22" s="171"/>
    </row>
    <row r="23" spans="1:37" ht="21" customHeight="1" x14ac:dyDescent="0.3">
      <c r="A23" s="186" t="str">
        <f>+zadání!H13</f>
        <v>Pečky A</v>
      </c>
      <c r="B23" s="163"/>
      <c r="C23" s="163"/>
      <c r="D23" s="164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2</v>
      </c>
      <c r="O23" s="50" t="s">
        <v>0</v>
      </c>
      <c r="P23" s="51">
        <f>+K2</f>
        <v>0</v>
      </c>
      <c r="Q23" s="50">
        <f>+K13</f>
        <v>2</v>
      </c>
      <c r="R23" s="50" t="s">
        <v>0</v>
      </c>
      <c r="S23" s="50">
        <f>+J13</f>
        <v>0</v>
      </c>
      <c r="T23" s="49">
        <f>+J6</f>
        <v>2</v>
      </c>
      <c r="U23" s="50" t="s">
        <v>0</v>
      </c>
      <c r="V23" s="68">
        <f>+K6</f>
        <v>0</v>
      </c>
      <c r="W23" s="59">
        <f t="shared" si="4"/>
        <v>9</v>
      </c>
      <c r="X23" s="50" t="s">
        <v>0</v>
      </c>
      <c r="Y23" s="51">
        <f t="shared" si="3"/>
        <v>1</v>
      </c>
      <c r="Z23" s="165">
        <f t="shared" ref="Z23" si="5">IF(W23+Y23=0,"",W23+SUM(AF23:AK23))</f>
        <v>14</v>
      </c>
      <c r="AA23" s="166"/>
      <c r="AB23" s="187">
        <f t="shared" ref="AB23" si="6">+IF(E24&gt;G24,1,0)+IF(H24&gt;J24,1,0)+IF(K24&gt;M24,1,0)+IF(N24&gt;P24,1,0)+IF(Q24&gt;S24,1,0)+IF(T24&gt;V24,1,0)</f>
        <v>5</v>
      </c>
      <c r="AC23" s="188" t="str">
        <f t="shared" ref="AC23" si="7">IFERROR(CONCATENATE(RANK(AE23,$AE$21:$AE$31),"."),"")</f>
        <v>1.</v>
      </c>
      <c r="AE23">
        <f>+Z23*1000000000+AB23*1000000+IFERROR(W23/Y23,10)*1000+IFERROR(W24/Y24,10)</f>
        <v>14005009001.305264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">
      <c r="A24" s="162"/>
      <c r="B24" s="163"/>
      <c r="C24" s="163"/>
      <c r="D24" s="164"/>
      <c r="E24" s="45">
        <f>+J22</f>
        <v>50</v>
      </c>
      <c r="F24" s="45" t="s">
        <v>0</v>
      </c>
      <c r="G24" s="45">
        <f>+H22</f>
        <v>40</v>
      </c>
      <c r="H24" s="42"/>
      <c r="I24" s="43"/>
      <c r="J24" s="44"/>
      <c r="K24" s="45">
        <f>+M8</f>
        <v>48</v>
      </c>
      <c r="L24" s="45" t="s">
        <v>0</v>
      </c>
      <c r="M24" s="45">
        <f>+L8</f>
        <v>47</v>
      </c>
      <c r="N24" s="46">
        <f>+L2</f>
        <v>50</v>
      </c>
      <c r="O24" s="45" t="s">
        <v>0</v>
      </c>
      <c r="P24" s="47">
        <f>+M2</f>
        <v>30</v>
      </c>
      <c r="Q24" s="45">
        <f>+M13</f>
        <v>50</v>
      </c>
      <c r="R24" s="45" t="s">
        <v>0</v>
      </c>
      <c r="S24" s="45">
        <f>+L13</f>
        <v>38</v>
      </c>
      <c r="T24" s="46">
        <f>+L6</f>
        <v>50</v>
      </c>
      <c r="U24" s="45" t="s">
        <v>0</v>
      </c>
      <c r="V24" s="48">
        <f>+M6</f>
        <v>35</v>
      </c>
      <c r="W24" s="53">
        <f t="shared" si="4"/>
        <v>248</v>
      </c>
      <c r="X24" s="54" t="s">
        <v>0</v>
      </c>
      <c r="Y24" s="55">
        <f t="shared" si="3"/>
        <v>190</v>
      </c>
      <c r="Z24" s="167"/>
      <c r="AA24" s="168"/>
      <c r="AB24" s="170"/>
      <c r="AC24" s="172"/>
    </row>
    <row r="25" spans="1:37" ht="21" customHeight="1" x14ac:dyDescent="0.3">
      <c r="A25" s="180" t="str">
        <f>+zadání!H14</f>
        <v>Počernice A</v>
      </c>
      <c r="B25" s="181"/>
      <c r="C25" s="181"/>
      <c r="D25" s="182"/>
      <c r="E25" s="36">
        <f>+M21</f>
        <v>1</v>
      </c>
      <c r="F25" s="36" t="s">
        <v>0</v>
      </c>
      <c r="G25" s="36">
        <f>+K21</f>
        <v>1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2</v>
      </c>
      <c r="R25" s="36" t="s">
        <v>0</v>
      </c>
      <c r="S25" s="36">
        <f>+K5</f>
        <v>0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8</v>
      </c>
      <c r="X25" s="36" t="s">
        <v>0</v>
      </c>
      <c r="Y25" s="65">
        <f t="shared" si="3"/>
        <v>2</v>
      </c>
      <c r="Z25" s="165">
        <f t="shared" ref="Z25" si="8">IF(W25+Y25=0,"",W25+SUM(AF25:AK25))</f>
        <v>12</v>
      </c>
      <c r="AA25" s="166"/>
      <c r="AB25" s="169">
        <f t="shared" ref="AB25" si="9">+IF(E26&gt;G26,1,0)+IF(H26&gt;J26,1,0)+IF(K26&gt;M26,1,0)+IF(N26&gt;P26,1,0)+IF(Q26&gt;S26,1,0)+IF(T26&gt;V26,1,0)</f>
        <v>4</v>
      </c>
      <c r="AC25" s="171" t="str">
        <f t="shared" ref="AC25" si="10">IFERROR(CONCATENATE(RANK(AE25,$AE$21:$AE$31),"."),"")</f>
        <v>2.</v>
      </c>
      <c r="AE25">
        <f>+Z25*1000000000+AB25*1000000+IFERROR(W25/Y25,10)*1000+IFERROR(W26/Y26,10)</f>
        <v>12004004001.291006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">
      <c r="A26" s="183"/>
      <c r="B26" s="184"/>
      <c r="C26" s="184"/>
      <c r="D26" s="185"/>
      <c r="E26" s="18">
        <f>+M22</f>
        <v>47</v>
      </c>
      <c r="F26" s="18" t="s">
        <v>0</v>
      </c>
      <c r="G26" s="18">
        <f>+K22</f>
        <v>42</v>
      </c>
      <c r="H26" s="26">
        <f>+M24</f>
        <v>47</v>
      </c>
      <c r="I26" s="18" t="s">
        <v>0</v>
      </c>
      <c r="J26" s="27">
        <f>+K24</f>
        <v>48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33</v>
      </c>
      <c r="Q26" s="18">
        <f>+L5</f>
        <v>50</v>
      </c>
      <c r="R26" s="18" t="s">
        <v>0</v>
      </c>
      <c r="S26" s="18">
        <f>+M5</f>
        <v>37</v>
      </c>
      <c r="T26" s="26">
        <f>+L10</f>
        <v>50</v>
      </c>
      <c r="U26" s="18" t="s">
        <v>0</v>
      </c>
      <c r="V26" s="30">
        <f>+M10</f>
        <v>29</v>
      </c>
      <c r="W26" s="56">
        <f t="shared" si="4"/>
        <v>244</v>
      </c>
      <c r="X26" s="57" t="s">
        <v>0</v>
      </c>
      <c r="Y26" s="58">
        <f t="shared" si="3"/>
        <v>189</v>
      </c>
      <c r="Z26" s="167"/>
      <c r="AA26" s="168"/>
      <c r="AB26" s="169"/>
      <c r="AC26" s="171"/>
    </row>
    <row r="27" spans="1:37" ht="21" customHeight="1" x14ac:dyDescent="0.3">
      <c r="A27" s="186" t="str">
        <f>+zadání!H15</f>
        <v>Mikulova A</v>
      </c>
      <c r="B27" s="163"/>
      <c r="C27" s="163"/>
      <c r="D27" s="164"/>
      <c r="E27" s="50">
        <f>+P21</f>
        <v>0</v>
      </c>
      <c r="F27" s="50" t="s">
        <v>0</v>
      </c>
      <c r="G27" s="50">
        <f>+N21</f>
        <v>2</v>
      </c>
      <c r="H27" s="49">
        <f>+P23</f>
        <v>0</v>
      </c>
      <c r="I27" s="50" t="s">
        <v>0</v>
      </c>
      <c r="J27" s="51">
        <f>+N23</f>
        <v>2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0</v>
      </c>
      <c r="X27" s="50" t="s">
        <v>0</v>
      </c>
      <c r="Y27" s="51">
        <f t="shared" si="3"/>
        <v>10</v>
      </c>
      <c r="Z27" s="165">
        <f t="shared" ref="Z27" si="11">IF(W27+Y27=0,"",W27+SUM(AF27:AK27))</f>
        <v>0</v>
      </c>
      <c r="AA27" s="166"/>
      <c r="AB27" s="187">
        <f t="shared" ref="AB27" si="12">+IF(E28&gt;G28,1,0)+IF(H28&gt;J28,1,0)+IF(K28&gt;M28,1,0)+IF(N28&gt;P28,1,0)+IF(Q28&gt;S28,1,0)+IF(T28&gt;V28,1,0)</f>
        <v>0</v>
      </c>
      <c r="AC27" s="188" t="str">
        <f t="shared" ref="AC27" si="13">IFERROR(CONCATENATE(RANK(AE27,$AE$21:$AE$31),"."),"")</f>
        <v>6.</v>
      </c>
      <c r="AE27">
        <f>+Z27*1000000000+AB27*1000000+IFERROR(W27/Y27,10)*1000+IFERROR(W28/Y28,10)</f>
        <v>0.58399999999999996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">
      <c r="A28" s="162"/>
      <c r="B28" s="163"/>
      <c r="C28" s="163"/>
      <c r="D28" s="164"/>
      <c r="E28" s="45">
        <f>+P22</f>
        <v>27</v>
      </c>
      <c r="F28" s="45" t="s">
        <v>0</v>
      </c>
      <c r="G28" s="45">
        <f>+N22</f>
        <v>50</v>
      </c>
      <c r="H28" s="46">
        <f>+P24</f>
        <v>30</v>
      </c>
      <c r="I28" s="45" t="s">
        <v>0</v>
      </c>
      <c r="J28" s="47">
        <f>+N24</f>
        <v>50</v>
      </c>
      <c r="K28" s="45">
        <f>+P26</f>
        <v>33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28</v>
      </c>
      <c r="R28" s="45" t="s">
        <v>0</v>
      </c>
      <c r="S28" s="45">
        <f>+M7</f>
        <v>50</v>
      </c>
      <c r="T28" s="46">
        <f>+M12</f>
        <v>28</v>
      </c>
      <c r="U28" s="45" t="s">
        <v>0</v>
      </c>
      <c r="V28" s="48">
        <f>+L12</f>
        <v>50</v>
      </c>
      <c r="W28" s="53">
        <f t="shared" si="4"/>
        <v>146</v>
      </c>
      <c r="X28" s="54" t="s">
        <v>0</v>
      </c>
      <c r="Y28" s="55">
        <f t="shared" si="3"/>
        <v>250</v>
      </c>
      <c r="Z28" s="167"/>
      <c r="AA28" s="168"/>
      <c r="AB28" s="170"/>
      <c r="AC28" s="172"/>
    </row>
    <row r="29" spans="1:37" ht="21" customHeight="1" x14ac:dyDescent="0.3">
      <c r="A29" s="159" t="str">
        <f>+zadání!H16</f>
        <v>Orion B</v>
      </c>
      <c r="B29" s="160"/>
      <c r="C29" s="160"/>
      <c r="D29" s="161"/>
      <c r="E29" s="36">
        <f>+S21</f>
        <v>1</v>
      </c>
      <c r="F29" s="36" t="s">
        <v>0</v>
      </c>
      <c r="G29" s="36">
        <f>+Q21</f>
        <v>1</v>
      </c>
      <c r="H29" s="64">
        <f>+S23</f>
        <v>0</v>
      </c>
      <c r="I29" s="36" t="s">
        <v>0</v>
      </c>
      <c r="J29" s="65">
        <f>+Q23</f>
        <v>2</v>
      </c>
      <c r="K29" s="36">
        <f>+S25</f>
        <v>0</v>
      </c>
      <c r="L29" s="36" t="s">
        <v>0</v>
      </c>
      <c r="M29" s="36">
        <f>+Q25</f>
        <v>2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4"/>
        <v>5</v>
      </c>
      <c r="X29" s="36" t="s">
        <v>0</v>
      </c>
      <c r="Y29" s="65">
        <f t="shared" si="3"/>
        <v>5</v>
      </c>
      <c r="Z29" s="165">
        <f t="shared" ref="Z29" si="14">IF(W29+Y29=0,"",W29+SUM(AF29:AK29))</f>
        <v>8</v>
      </c>
      <c r="AA29" s="166"/>
      <c r="AB29" s="169">
        <f t="shared" ref="AB29" si="15">+IF(E30&gt;G30,1,0)+IF(H30&gt;J30,1,0)+IF(K30&gt;M30,1,0)+IF(N30&gt;P30,1,0)+IF(Q30&gt;S30,1,0)+IF(T30&gt;V30,1,0)</f>
        <v>3</v>
      </c>
      <c r="AC29" s="171" t="str">
        <f t="shared" ref="AC29" si="16">IFERROR(CONCATENATE(RANK(AE29,$AE$21:$AE$31),"."),"")</f>
        <v>3.</v>
      </c>
      <c r="AE29">
        <f>+Z29*1000000000+AB29*1000000+IFERROR(W29/Y29,10)*1000+IFERROR(W30/Y30,10)</f>
        <v>8003001001.0377359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">
      <c r="A30" s="162"/>
      <c r="B30" s="163"/>
      <c r="C30" s="163"/>
      <c r="D30" s="164"/>
      <c r="E30" s="45">
        <f>+S22</f>
        <v>45</v>
      </c>
      <c r="F30" s="45" t="s">
        <v>0</v>
      </c>
      <c r="G30" s="45">
        <f>+Q22</f>
        <v>44</v>
      </c>
      <c r="H30" s="46">
        <f>+S24</f>
        <v>38</v>
      </c>
      <c r="I30" s="45" t="s">
        <v>0</v>
      </c>
      <c r="J30" s="47">
        <f>+Q24</f>
        <v>50</v>
      </c>
      <c r="K30" s="45">
        <f>+S26</f>
        <v>37</v>
      </c>
      <c r="L30" s="45" t="s">
        <v>0</v>
      </c>
      <c r="M30" s="45">
        <f>+Q26</f>
        <v>50</v>
      </c>
      <c r="N30" s="46">
        <f>+S28</f>
        <v>50</v>
      </c>
      <c r="O30" s="45" t="s">
        <v>0</v>
      </c>
      <c r="P30" s="47">
        <f>+Q28</f>
        <v>28</v>
      </c>
      <c r="Q30" s="42"/>
      <c r="R30" s="43"/>
      <c r="S30" s="44"/>
      <c r="T30" s="46">
        <f>+M16</f>
        <v>50</v>
      </c>
      <c r="U30" s="45" t="s">
        <v>0</v>
      </c>
      <c r="V30" s="48">
        <f>+L16</f>
        <v>40</v>
      </c>
      <c r="W30" s="53">
        <f t="shared" si="4"/>
        <v>220</v>
      </c>
      <c r="X30" s="54" t="s">
        <v>0</v>
      </c>
      <c r="Y30" s="55">
        <f t="shared" si="3"/>
        <v>212</v>
      </c>
      <c r="Z30" s="167"/>
      <c r="AA30" s="168"/>
      <c r="AB30" s="170"/>
      <c r="AC30" s="172"/>
    </row>
    <row r="31" spans="1:37" ht="21" customHeight="1" x14ac:dyDescent="0.3">
      <c r="A31" s="159" t="str">
        <f>+zadání!H17</f>
        <v>Mikulova B</v>
      </c>
      <c r="B31" s="160"/>
      <c r="C31" s="160"/>
      <c r="D31" s="161"/>
      <c r="E31" s="50">
        <f>+V21</f>
        <v>2</v>
      </c>
      <c r="F31" s="50" t="s">
        <v>0</v>
      </c>
      <c r="G31" s="50">
        <f>+T21</f>
        <v>0</v>
      </c>
      <c r="H31" s="49">
        <f>+V23</f>
        <v>0</v>
      </c>
      <c r="I31" s="50" t="s">
        <v>0</v>
      </c>
      <c r="J31" s="51">
        <f>+T23</f>
        <v>2</v>
      </c>
      <c r="K31" s="50">
        <f>+V25</f>
        <v>0</v>
      </c>
      <c r="L31" s="50" t="s">
        <v>0</v>
      </c>
      <c r="M31" s="50">
        <f>+T25</f>
        <v>2</v>
      </c>
      <c r="N31" s="49">
        <f>+V27</f>
        <v>2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4"/>
        <v>4</v>
      </c>
      <c r="X31" s="50" t="s">
        <v>0</v>
      </c>
      <c r="Y31" s="51">
        <f t="shared" si="3"/>
        <v>6</v>
      </c>
      <c r="Z31" s="165">
        <f t="shared" ref="Z31" si="17">IF(W31+Y31=0,"",W31+SUM(AF31:AK31))</f>
        <v>6</v>
      </c>
      <c r="AA31" s="166"/>
      <c r="AB31" s="169">
        <f t="shared" ref="AB31" si="18">+IF(E32&gt;G32,1,0)+IF(H32&gt;J32,1,0)+IF(K32&gt;M32,1,0)+IF(N32&gt;P32,1,0)+IF(Q32&gt;S32,1,0)+IF(T32&gt;V32,1,0)</f>
        <v>2</v>
      </c>
      <c r="AC31" s="171" t="str">
        <f t="shared" ref="AC31" si="19">IFERROR(CONCATENATE(RANK(AE31,$AE$21:$AE$31),"."),"")</f>
        <v>4.</v>
      </c>
      <c r="AE31">
        <f>+Z31*1000000000+AB31*1000000+IFERROR(W31/Y31,10)*1000+IFERROR(W32/Y32,10)</f>
        <v>6002000667.6199379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173"/>
      <c r="B32" s="174"/>
      <c r="C32" s="174"/>
      <c r="D32" s="175"/>
      <c r="E32" s="19">
        <f>+V22</f>
        <v>50</v>
      </c>
      <c r="F32" s="19" t="s">
        <v>0</v>
      </c>
      <c r="G32" s="19">
        <f>+T22</f>
        <v>36</v>
      </c>
      <c r="H32" s="21">
        <f>+V24</f>
        <v>35</v>
      </c>
      <c r="I32" s="19" t="s">
        <v>0</v>
      </c>
      <c r="J32" s="20">
        <f>+T24</f>
        <v>50</v>
      </c>
      <c r="K32" s="19">
        <f>+V26</f>
        <v>29</v>
      </c>
      <c r="L32" s="19" t="s">
        <v>0</v>
      </c>
      <c r="M32" s="19">
        <f>+T26</f>
        <v>50</v>
      </c>
      <c r="N32" s="21">
        <f>+V28</f>
        <v>50</v>
      </c>
      <c r="O32" s="19" t="s">
        <v>0</v>
      </c>
      <c r="P32" s="20">
        <f>+T28</f>
        <v>28</v>
      </c>
      <c r="Q32" s="19">
        <f>+V30</f>
        <v>40</v>
      </c>
      <c r="R32" s="19" t="s">
        <v>0</v>
      </c>
      <c r="S32" s="19">
        <f>+T30</f>
        <v>50</v>
      </c>
      <c r="T32" s="33"/>
      <c r="U32" s="32"/>
      <c r="V32" s="34"/>
      <c r="W32" s="61">
        <f t="shared" si="4"/>
        <v>204</v>
      </c>
      <c r="X32" s="62" t="s">
        <v>0</v>
      </c>
      <c r="Y32" s="63">
        <f t="shared" si="3"/>
        <v>214</v>
      </c>
      <c r="Z32" s="176"/>
      <c r="AA32" s="177"/>
      <c r="AB32" s="178"/>
      <c r="AC32" s="17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AF180"/>
  <sheetViews>
    <sheetView workbookViewId="0">
      <selection activeCell="AG17" sqref="AG17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7" t="s">
        <v>38</v>
      </c>
      <c r="B1" s="103" t="str">
        <f>VLOOKUP(Q8,'tab 2. liga'!$A$2:$I$16,2,0)</f>
        <v>Pečky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2. liga'!$A$2:$I$16,6,0)</f>
        <v>Mikulova A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Pečky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Mikulova A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Pečky A</v>
      </c>
      <c r="D7" s="249"/>
      <c r="E7" s="249"/>
      <c r="F7" s="249"/>
      <c r="G7" s="250"/>
      <c r="H7" s="249" t="str">
        <f>+B2</f>
        <v>Mikulova A</v>
      </c>
      <c r="I7" s="249"/>
      <c r="J7" s="249"/>
      <c r="K7" s="249"/>
      <c r="L7" s="249"/>
    </row>
    <row r="8" spans="1:32" s="91" customFormat="1" ht="18" customHeight="1" x14ac:dyDescent="0.3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Pečky A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2. liga'!$A$18</f>
        <v>2.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Mikulova A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2. liga'!$A$2:$I$16,2,0)</f>
        <v>Olymp B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2. liga'!$A$2:$I$16,6,0)</f>
        <v>Počernice A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Olymp B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Počernice A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Olymp B</v>
      </c>
      <c r="D19" s="249"/>
      <c r="E19" s="249"/>
      <c r="F19" s="249"/>
      <c r="G19" s="250"/>
      <c r="H19" s="249" t="str">
        <f>+B14</f>
        <v>Počernice A</v>
      </c>
      <c r="I19" s="249"/>
      <c r="J19" s="249"/>
      <c r="K19" s="249"/>
      <c r="L19" s="249"/>
    </row>
    <row r="20" spans="1:32" s="91" customFormat="1" ht="18" customHeight="1" x14ac:dyDescent="0.3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Olymp B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2. liga'!$A$18</f>
        <v>2.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Počernice A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7" t="s">
        <v>38</v>
      </c>
      <c r="B25" s="103" t="str">
        <f>VLOOKUP(Q32,'tab 2. liga'!$A$2:$I$16,2,0)</f>
        <v>Olymp B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2. liga'!$A$2:$I$16,6,0)</f>
        <v>Mikulova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7" t="s">
        <v>37</v>
      </c>
      <c r="B28" s="99" t="str">
        <f>+B25</f>
        <v>Olymp B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Mikulova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Olymp B</v>
      </c>
      <c r="D31" s="249"/>
      <c r="E31" s="249"/>
      <c r="F31" s="249"/>
      <c r="G31" s="250"/>
      <c r="H31" s="249" t="str">
        <f>+B26</f>
        <v>Mikulova B</v>
      </c>
      <c r="I31" s="249"/>
      <c r="J31" s="249"/>
      <c r="K31" s="249"/>
      <c r="L31" s="249"/>
    </row>
    <row r="32" spans="1:32" s="91" customFormat="1" ht="18" customHeight="1" x14ac:dyDescent="0.3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Olymp B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2. liga'!$A$18</f>
        <v>2.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Mikulova B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7" t="s">
        <v>38</v>
      </c>
      <c r="B37" s="103" t="str">
        <f>VLOOKUP(Q44,'tab 2. liga'!$A$2:$I$16,2,0)</f>
        <v>Počernice A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2. liga'!$A$2:$I$16,6,0)</f>
        <v>Orion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7" t="s">
        <v>37</v>
      </c>
      <c r="B40" s="99" t="str">
        <f>+B37</f>
        <v>Počernice A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Orion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Počernice A</v>
      </c>
      <c r="D43" s="249"/>
      <c r="E43" s="249"/>
      <c r="F43" s="249"/>
      <c r="G43" s="250"/>
      <c r="H43" s="249" t="str">
        <f>+B38</f>
        <v>Orion B</v>
      </c>
      <c r="I43" s="249"/>
      <c r="J43" s="249"/>
      <c r="K43" s="249"/>
      <c r="L43" s="249"/>
    </row>
    <row r="44" spans="1:32" s="91" customFormat="1" ht="18" customHeight="1" x14ac:dyDescent="0.3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Počernice A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2. liga'!$A$18</f>
        <v>2.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Orion B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7" t="s">
        <v>38</v>
      </c>
      <c r="B49" s="103" t="str">
        <f>VLOOKUP(Q56,'tab 2. liga'!$A$2:$I$16,2,0)</f>
        <v>Pečky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2. liga'!$A$2:$I$16,6,0)</f>
        <v>Mikulova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7" t="s">
        <v>37</v>
      </c>
      <c r="B52" s="99" t="str">
        <f>+B49</f>
        <v>Pečky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Mikulova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Pečky A</v>
      </c>
      <c r="D55" s="249"/>
      <c r="E55" s="249"/>
      <c r="F55" s="249"/>
      <c r="G55" s="250"/>
      <c r="H55" s="249" t="str">
        <f>+B50</f>
        <v>Mikulova B</v>
      </c>
      <c r="I55" s="249"/>
      <c r="J55" s="249"/>
      <c r="K55" s="249"/>
      <c r="L55" s="249"/>
    </row>
    <row r="56" spans="1:32" s="91" customFormat="1" ht="18" customHeight="1" x14ac:dyDescent="0.3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Pečky A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2. liga'!$A$18</f>
        <v>2.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Mikulova B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7" t="s">
        <v>38</v>
      </c>
      <c r="B61" s="103" t="str">
        <f>VLOOKUP(Q68,'tab 2. liga'!$A$2:$I$16,2,0)</f>
        <v>Mikulova A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2. liga'!$A$2:$I$16,6,0)</f>
        <v>Orion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7" t="s">
        <v>37</v>
      </c>
      <c r="B64" s="99" t="str">
        <f>+B61</f>
        <v>Mikulova A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Orion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Mikulova A</v>
      </c>
      <c r="D67" s="249"/>
      <c r="E67" s="249"/>
      <c r="F67" s="249"/>
      <c r="G67" s="250"/>
      <c r="H67" s="249" t="str">
        <f>+B62</f>
        <v>Orion B</v>
      </c>
      <c r="I67" s="249"/>
      <c r="J67" s="249"/>
      <c r="K67" s="249"/>
      <c r="L67" s="249"/>
    </row>
    <row r="68" spans="1:32" s="91" customFormat="1" ht="18" customHeight="1" x14ac:dyDescent="0.3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Mikulova A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2. liga'!$A$18</f>
        <v>2.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Orion B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7" t="s">
        <v>38</v>
      </c>
      <c r="B73" s="103" t="str">
        <f>VLOOKUP(Q80,'tab 2. liga'!$A$2:$I$16,2,0)</f>
        <v>Počernice A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2. liga'!$A$2:$I$16,6,0)</f>
        <v>Pečky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7" t="s">
        <v>37</v>
      </c>
      <c r="B76" s="99" t="str">
        <f>+B73</f>
        <v>Počernice A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Pečky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Počernice A</v>
      </c>
      <c r="D79" s="249"/>
      <c r="E79" s="249"/>
      <c r="F79" s="249"/>
      <c r="G79" s="250"/>
      <c r="H79" s="249" t="str">
        <f>+B74</f>
        <v>Pečky A</v>
      </c>
      <c r="I79" s="249"/>
      <c r="J79" s="249"/>
      <c r="K79" s="249"/>
      <c r="L79" s="249"/>
    </row>
    <row r="80" spans="1:32" s="91" customFormat="1" ht="18" customHeight="1" x14ac:dyDescent="0.3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Počernice A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2. liga'!$A$18</f>
        <v>2.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Pečky A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7" t="s">
        <v>38</v>
      </c>
      <c r="B85" s="103" t="str">
        <f>VLOOKUP(Q92,'tab 2. liga'!$A$2:$I$16,2,0)</f>
        <v>Olymp B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2. liga'!$A$2:$I$16,6,0)</f>
        <v>Mikulova A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7" t="s">
        <v>37</v>
      </c>
      <c r="B88" s="99" t="str">
        <f>+B85</f>
        <v>Olymp B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Mikulova A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Olymp B</v>
      </c>
      <c r="D91" s="249"/>
      <c r="E91" s="249"/>
      <c r="F91" s="249"/>
      <c r="G91" s="250"/>
      <c r="H91" s="249" t="str">
        <f>+B86</f>
        <v>Mikulova A</v>
      </c>
      <c r="I91" s="249"/>
      <c r="J91" s="249"/>
      <c r="K91" s="249"/>
      <c r="L91" s="249"/>
    </row>
    <row r="92" spans="1:32" s="91" customFormat="1" ht="18" customHeight="1" x14ac:dyDescent="0.3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Olymp B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2. liga'!$A$18</f>
        <v>2.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Mikulova A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7" t="s">
        <v>38</v>
      </c>
      <c r="B97" s="103" t="str">
        <f>VLOOKUP(Q104,'tab 2. liga'!$A$2:$I$16,2,0)</f>
        <v>Počernice A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2. liga'!$A$2:$I$16,6,0)</f>
        <v>Mikulova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7" t="s">
        <v>37</v>
      </c>
      <c r="B100" s="99" t="str">
        <f>+B97</f>
        <v>Počernice A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Mikulova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Počernice A</v>
      </c>
      <c r="D103" s="249"/>
      <c r="E103" s="249"/>
      <c r="F103" s="249"/>
      <c r="G103" s="250"/>
      <c r="H103" s="249" t="str">
        <f>+B98</f>
        <v>Mikulova B</v>
      </c>
      <c r="I103" s="249"/>
      <c r="J103" s="249"/>
      <c r="K103" s="249"/>
      <c r="L103" s="249"/>
    </row>
    <row r="104" spans="1:32" s="91" customFormat="1" ht="18" customHeight="1" x14ac:dyDescent="0.3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Počernice A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2. liga'!$A$18</f>
        <v>2.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Mikulova B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7" t="s">
        <v>38</v>
      </c>
      <c r="B109" s="103" t="str">
        <f>VLOOKUP(Q116,'tab 2. liga'!$A$2:$I$16,2,0)</f>
        <v>Orion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2. liga'!$A$2:$I$16,6,0)</f>
        <v>Olymp B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7" t="s">
        <v>37</v>
      </c>
      <c r="B112" s="99" t="str">
        <f>+B109</f>
        <v>Orion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Olymp B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Orion B</v>
      </c>
      <c r="D115" s="249"/>
      <c r="E115" s="249"/>
      <c r="F115" s="249"/>
      <c r="G115" s="250"/>
      <c r="H115" s="249" t="str">
        <f>+B110</f>
        <v>Olymp B</v>
      </c>
      <c r="I115" s="249"/>
      <c r="J115" s="249"/>
      <c r="K115" s="249"/>
      <c r="L115" s="249"/>
    </row>
    <row r="116" spans="1:32" s="91" customFormat="1" ht="18" customHeight="1" x14ac:dyDescent="0.3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Orion B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2. liga'!$A$18</f>
        <v>2.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Olymp B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7" t="s">
        <v>38</v>
      </c>
      <c r="B121" s="103" t="str">
        <f>VLOOKUP(Q128,'tab 2. liga'!$A$2:$I$16,2,0)</f>
        <v>Mikulova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2. liga'!$A$2:$I$16,6,0)</f>
        <v>Mikulova A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7" t="s">
        <v>37</v>
      </c>
      <c r="B124" s="99" t="str">
        <f>+B121</f>
        <v>Mikulova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Mikulova A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Mikulova B</v>
      </c>
      <c r="D127" s="249"/>
      <c r="E127" s="249"/>
      <c r="F127" s="249"/>
      <c r="G127" s="250"/>
      <c r="H127" s="249" t="str">
        <f>+B122</f>
        <v>Mikulova A</v>
      </c>
      <c r="I127" s="249"/>
      <c r="J127" s="249"/>
      <c r="K127" s="249"/>
      <c r="L127" s="249"/>
    </row>
    <row r="128" spans="1:32" s="91" customFormat="1" ht="18" customHeight="1" x14ac:dyDescent="0.3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Mikulova B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2. liga'!$A$18</f>
        <v>2.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Mikulova A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7" t="s">
        <v>38</v>
      </c>
      <c r="B133" s="103" t="str">
        <f>VLOOKUP(Q140,'tab 2. liga'!$A$2:$I$16,2,0)</f>
        <v>Orion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2. liga'!$A$2:$I$16,6,0)</f>
        <v>Pečky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7" t="s">
        <v>37</v>
      </c>
      <c r="B136" s="99" t="str">
        <f>+B133</f>
        <v>Orion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Pečky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Orion B</v>
      </c>
      <c r="D139" s="249"/>
      <c r="E139" s="249"/>
      <c r="F139" s="249"/>
      <c r="G139" s="250"/>
      <c r="H139" s="249" t="str">
        <f>+B134</f>
        <v>Pečky A</v>
      </c>
      <c r="I139" s="249"/>
      <c r="J139" s="249"/>
      <c r="K139" s="249"/>
      <c r="L139" s="249"/>
    </row>
    <row r="140" spans="1:32" s="91" customFormat="1" ht="18" customHeight="1" x14ac:dyDescent="0.3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Orion B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2. liga'!$A$18</f>
        <v>2.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Pečky A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7" t="s">
        <v>38</v>
      </c>
      <c r="B145" s="103" t="str">
        <f>VLOOKUP(Q152,'tab 2. liga'!$A$2:$I$16,2,0)</f>
        <v>Mikulova A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2. liga'!$A$2:$I$16,6,0)</f>
        <v>Počernice A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7" t="s">
        <v>37</v>
      </c>
      <c r="B148" s="99" t="str">
        <f>+B145</f>
        <v>Mikulova A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Počernice A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Mikulova A</v>
      </c>
      <c r="D151" s="249"/>
      <c r="E151" s="249"/>
      <c r="F151" s="249"/>
      <c r="G151" s="250"/>
      <c r="H151" s="249" t="str">
        <f>+B146</f>
        <v>Počernice A</v>
      </c>
      <c r="I151" s="249"/>
      <c r="J151" s="249"/>
      <c r="K151" s="249"/>
      <c r="L151" s="249"/>
    </row>
    <row r="152" spans="1:32" s="91" customFormat="1" ht="18" customHeight="1" x14ac:dyDescent="0.3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Mikulova A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2. liga'!$A$18</f>
        <v>2.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Počernice A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7" t="s">
        <v>38</v>
      </c>
      <c r="B157" s="103" t="str">
        <f>VLOOKUP(Q164,'tab 2. liga'!$A$2:$I$16,2,0)</f>
        <v>Pečky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2. liga'!$A$2:$I$16,6,0)</f>
        <v>Olymp B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7" t="s">
        <v>37</v>
      </c>
      <c r="B160" s="99" t="str">
        <f>+B157</f>
        <v>Pečky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Olymp B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Pečky A</v>
      </c>
      <c r="D163" s="249"/>
      <c r="E163" s="249"/>
      <c r="F163" s="249"/>
      <c r="G163" s="250"/>
      <c r="H163" s="249" t="str">
        <f>+B158</f>
        <v>Olymp B</v>
      </c>
      <c r="I163" s="249"/>
      <c r="J163" s="249"/>
      <c r="K163" s="249"/>
      <c r="L163" s="249"/>
    </row>
    <row r="164" spans="1:32" s="91" customFormat="1" ht="18" customHeight="1" x14ac:dyDescent="0.3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Pečky A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2. liga'!$A$18</f>
        <v>2.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Olymp B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7" t="s">
        <v>38</v>
      </c>
      <c r="B169" s="103" t="str">
        <f>VLOOKUP(Q176,'tab 2. liga'!$A$2:$I$16,2,0)</f>
        <v>Mikulova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2. liga'!$A$2:$I$16,6,0)</f>
        <v>Orion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7" t="s">
        <v>37</v>
      </c>
      <c r="B172" s="99" t="str">
        <f>+B169</f>
        <v>Mikulova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Orion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Mikulova B</v>
      </c>
      <c r="D175" s="249"/>
      <c r="E175" s="249"/>
      <c r="F175" s="249"/>
      <c r="G175" s="250"/>
      <c r="H175" s="249" t="str">
        <f>+B170</f>
        <v>Orion B</v>
      </c>
      <c r="I175" s="249"/>
      <c r="J175" s="249"/>
      <c r="K175" s="249"/>
      <c r="L175" s="249"/>
    </row>
    <row r="176" spans="1:32" s="91" customFormat="1" ht="18" customHeight="1" x14ac:dyDescent="0.3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Mikulova B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2. liga'!$A$18</f>
        <v>2.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Orion B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-0.249977111117893"/>
    <pageSetUpPr fitToPage="1"/>
  </sheetPr>
  <dimension ref="A1:AK47"/>
  <sheetViews>
    <sheetView zoomScale="90" zoomScaleNormal="90" workbookViewId="0">
      <selection activeCell="Q15" sqref="Q15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5" customHeight="1" x14ac:dyDescent="0.3">
      <c r="A2" s="22">
        <v>1</v>
      </c>
      <c r="B2" s="240" t="str">
        <f>+A23</f>
        <v>Počernice B</v>
      </c>
      <c r="C2" s="241"/>
      <c r="D2" s="241"/>
      <c r="E2" s="241"/>
      <c r="F2" s="240" t="str">
        <f>+A27</f>
        <v>Meteor A</v>
      </c>
      <c r="G2" s="241"/>
      <c r="H2" s="241"/>
      <c r="I2" s="241"/>
      <c r="J2" s="69">
        <f t="shared" ref="J2:J16" si="0">+IF(N2&gt;O2,1,0)+IF(P2&gt;Q2,1,0)</f>
        <v>0</v>
      </c>
      <c r="K2" s="70">
        <f t="shared" ref="K2:K16" si="1">+IF(N2&lt;O2,1,0)+IF(P2&lt;Q2,1,0)</f>
        <v>2</v>
      </c>
      <c r="L2" s="71">
        <f t="shared" ref="L2:L16" si="2">+N2+P2</f>
        <v>42</v>
      </c>
      <c r="M2" s="72">
        <f t="shared" ref="M2:M16" si="3">+O2+Q2</f>
        <v>50</v>
      </c>
      <c r="N2" s="73">
        <v>20</v>
      </c>
      <c r="O2" s="74">
        <v>25</v>
      </c>
      <c r="P2" s="73">
        <v>22</v>
      </c>
      <c r="Q2" s="74">
        <v>25</v>
      </c>
      <c r="R2" s="17"/>
      <c r="S2" s="17"/>
      <c r="T2" s="17"/>
      <c r="U2" s="17"/>
      <c r="V2" s="17"/>
    </row>
    <row r="3" spans="1:28" ht="14.55" customHeight="1" x14ac:dyDescent="0.3">
      <c r="A3" s="82">
        <v>2</v>
      </c>
      <c r="B3" s="236" t="str">
        <f>+A21</f>
        <v>Mikulova C</v>
      </c>
      <c r="C3" s="237"/>
      <c r="D3" s="237"/>
      <c r="E3" s="237"/>
      <c r="F3" s="236" t="str">
        <f>+A25</f>
        <v>Dansport A</v>
      </c>
      <c r="G3" s="237"/>
      <c r="H3" s="237"/>
      <c r="I3" s="237"/>
      <c r="J3" s="83">
        <f t="shared" si="0"/>
        <v>0</v>
      </c>
      <c r="K3" s="84">
        <f t="shared" si="1"/>
        <v>2</v>
      </c>
      <c r="L3" s="85">
        <f t="shared" si="2"/>
        <v>41</v>
      </c>
      <c r="M3" s="86">
        <f t="shared" si="3"/>
        <v>50</v>
      </c>
      <c r="N3" s="87">
        <v>23</v>
      </c>
      <c r="O3" s="88">
        <v>25</v>
      </c>
      <c r="P3" s="87">
        <v>18</v>
      </c>
      <c r="Q3" s="88">
        <v>25</v>
      </c>
      <c r="R3" s="17"/>
      <c r="S3" s="17"/>
      <c r="T3" s="17"/>
      <c r="U3" s="17"/>
      <c r="V3" s="17"/>
    </row>
    <row r="4" spans="1:28" ht="14.55" customHeight="1" x14ac:dyDescent="0.3">
      <c r="A4" s="82">
        <v>3</v>
      </c>
      <c r="B4" s="236" t="str">
        <f>+A21</f>
        <v>Mikulova C</v>
      </c>
      <c r="C4" s="237"/>
      <c r="D4" s="237"/>
      <c r="E4" s="237"/>
      <c r="F4" s="236" t="str">
        <f>+A31</f>
        <v>Vršovice A</v>
      </c>
      <c r="G4" s="237"/>
      <c r="H4" s="237"/>
      <c r="I4" s="237"/>
      <c r="J4" s="83">
        <f t="shared" si="0"/>
        <v>0</v>
      </c>
      <c r="K4" s="84">
        <f t="shared" si="1"/>
        <v>2</v>
      </c>
      <c r="L4" s="85">
        <f t="shared" si="2"/>
        <v>41</v>
      </c>
      <c r="M4" s="86">
        <f t="shared" si="3"/>
        <v>50</v>
      </c>
      <c r="N4" s="87">
        <v>23</v>
      </c>
      <c r="O4" s="88">
        <v>25</v>
      </c>
      <c r="P4" s="87">
        <v>18</v>
      </c>
      <c r="Q4" s="88">
        <v>25</v>
      </c>
      <c r="R4" s="17"/>
      <c r="S4" s="17"/>
      <c r="T4" s="17"/>
      <c r="U4" s="17"/>
      <c r="V4" s="17"/>
    </row>
    <row r="5" spans="1:28" ht="14.55" customHeight="1" x14ac:dyDescent="0.3">
      <c r="A5" s="82">
        <v>4</v>
      </c>
      <c r="B5" s="232" t="str">
        <f>+A25</f>
        <v>Dansport A</v>
      </c>
      <c r="C5" s="233"/>
      <c r="D5" s="233"/>
      <c r="E5" s="233"/>
      <c r="F5" s="236" t="str">
        <f>+A29</f>
        <v>Vršovice B</v>
      </c>
      <c r="G5" s="237"/>
      <c r="H5" s="237"/>
      <c r="I5" s="237"/>
      <c r="J5" s="83">
        <f t="shared" si="0"/>
        <v>0</v>
      </c>
      <c r="K5" s="84">
        <f t="shared" si="1"/>
        <v>2</v>
      </c>
      <c r="L5" s="85">
        <f t="shared" si="2"/>
        <v>30</v>
      </c>
      <c r="M5" s="86">
        <f t="shared" si="3"/>
        <v>50</v>
      </c>
      <c r="N5" s="87">
        <v>20</v>
      </c>
      <c r="O5" s="88">
        <v>25</v>
      </c>
      <c r="P5" s="87">
        <v>10</v>
      </c>
      <c r="Q5" s="88">
        <v>25</v>
      </c>
      <c r="R5" s="17"/>
      <c r="S5" s="17"/>
      <c r="T5" s="17"/>
      <c r="U5" s="17"/>
      <c r="V5" s="17"/>
    </row>
    <row r="6" spans="1:28" ht="14.55" customHeight="1" x14ac:dyDescent="0.3">
      <c r="A6" s="82">
        <v>5</v>
      </c>
      <c r="B6" s="236" t="str">
        <f>+A23</f>
        <v>Počernice B</v>
      </c>
      <c r="C6" s="237"/>
      <c r="D6" s="237"/>
      <c r="E6" s="237"/>
      <c r="F6" s="232" t="str">
        <f>+A31</f>
        <v>Vršovice A</v>
      </c>
      <c r="G6" s="233"/>
      <c r="H6" s="233"/>
      <c r="I6" s="233"/>
      <c r="J6" s="83">
        <f t="shared" si="0"/>
        <v>0</v>
      </c>
      <c r="K6" s="84">
        <f t="shared" si="1"/>
        <v>2</v>
      </c>
      <c r="L6" s="85">
        <f t="shared" si="2"/>
        <v>40</v>
      </c>
      <c r="M6" s="86">
        <f t="shared" si="3"/>
        <v>50</v>
      </c>
      <c r="N6" s="87">
        <v>19</v>
      </c>
      <c r="O6" s="88">
        <v>25</v>
      </c>
      <c r="P6" s="87">
        <v>21</v>
      </c>
      <c r="Q6" s="88">
        <v>25</v>
      </c>
      <c r="R6" s="17"/>
      <c r="S6" s="17"/>
      <c r="T6" s="17"/>
      <c r="U6" s="17"/>
      <c r="V6" s="17"/>
    </row>
    <row r="7" spans="1:28" ht="14.55" customHeight="1" x14ac:dyDescent="0.3">
      <c r="A7" s="82">
        <v>6</v>
      </c>
      <c r="B7" s="232" t="str">
        <f>+A27</f>
        <v>Meteor A</v>
      </c>
      <c r="C7" s="233"/>
      <c r="D7" s="233"/>
      <c r="E7" s="233"/>
      <c r="F7" s="232" t="str">
        <f>+A29</f>
        <v>Vršovice B</v>
      </c>
      <c r="G7" s="233"/>
      <c r="H7" s="233"/>
      <c r="I7" s="233"/>
      <c r="J7" s="83">
        <f t="shared" si="0"/>
        <v>0</v>
      </c>
      <c r="K7" s="84">
        <f t="shared" si="1"/>
        <v>2</v>
      </c>
      <c r="L7" s="85">
        <f t="shared" si="2"/>
        <v>38</v>
      </c>
      <c r="M7" s="86">
        <f t="shared" si="3"/>
        <v>50</v>
      </c>
      <c r="N7" s="87">
        <v>21</v>
      </c>
      <c r="O7" s="88">
        <v>25</v>
      </c>
      <c r="P7" s="87">
        <v>17</v>
      </c>
      <c r="Q7" s="88">
        <v>25</v>
      </c>
      <c r="R7" s="17"/>
      <c r="S7" s="17"/>
      <c r="T7" s="17"/>
      <c r="U7" s="17"/>
      <c r="V7" s="17"/>
    </row>
    <row r="8" spans="1:28" ht="14.55" customHeight="1" x14ac:dyDescent="0.3">
      <c r="A8" s="82">
        <v>7</v>
      </c>
      <c r="B8" s="232" t="str">
        <f>+A25</f>
        <v>Dansport A</v>
      </c>
      <c r="C8" s="233"/>
      <c r="D8" s="233"/>
      <c r="E8" s="233"/>
      <c r="F8" s="232" t="str">
        <f>+A23</f>
        <v>Počernice B</v>
      </c>
      <c r="G8" s="233"/>
      <c r="H8" s="233"/>
      <c r="I8" s="233"/>
      <c r="J8" s="83">
        <f t="shared" si="0"/>
        <v>1</v>
      </c>
      <c r="K8" s="84">
        <f t="shared" si="1"/>
        <v>1</v>
      </c>
      <c r="L8" s="85">
        <f t="shared" si="2"/>
        <v>42</v>
      </c>
      <c r="M8" s="86">
        <f t="shared" si="3"/>
        <v>47</v>
      </c>
      <c r="N8" s="87">
        <v>17</v>
      </c>
      <c r="O8" s="88">
        <v>25</v>
      </c>
      <c r="P8" s="87">
        <v>25</v>
      </c>
      <c r="Q8" s="88">
        <v>22</v>
      </c>
      <c r="R8" s="17"/>
      <c r="S8" s="17"/>
      <c r="T8" s="17"/>
      <c r="U8" s="17"/>
      <c r="V8" s="17"/>
    </row>
    <row r="9" spans="1:28" ht="14.55" customHeight="1" x14ac:dyDescent="0.3">
      <c r="A9" s="82">
        <v>8</v>
      </c>
      <c r="B9" s="232" t="str">
        <f>+A21</f>
        <v>Mikulova C</v>
      </c>
      <c r="C9" s="233"/>
      <c r="D9" s="233"/>
      <c r="E9" s="233"/>
      <c r="F9" s="232" t="str">
        <f>+A27</f>
        <v>Meteor A</v>
      </c>
      <c r="G9" s="233"/>
      <c r="H9" s="233"/>
      <c r="I9" s="233"/>
      <c r="J9" s="83">
        <f t="shared" si="0"/>
        <v>0</v>
      </c>
      <c r="K9" s="84">
        <f t="shared" si="1"/>
        <v>2</v>
      </c>
      <c r="L9" s="85">
        <f t="shared" si="2"/>
        <v>43</v>
      </c>
      <c r="M9" s="86">
        <f t="shared" si="3"/>
        <v>51</v>
      </c>
      <c r="N9" s="87">
        <v>19</v>
      </c>
      <c r="O9" s="88">
        <v>25</v>
      </c>
      <c r="P9" s="87">
        <v>24</v>
      </c>
      <c r="Q9" s="88">
        <v>26</v>
      </c>
      <c r="R9" s="17"/>
      <c r="S9" s="17"/>
      <c r="T9" s="17"/>
      <c r="U9" s="17"/>
      <c r="V9" s="17"/>
    </row>
    <row r="10" spans="1:28" ht="14.55" customHeight="1" x14ac:dyDescent="0.3">
      <c r="A10" s="82">
        <v>9</v>
      </c>
      <c r="B10" s="236" t="str">
        <f>+A25</f>
        <v>Dansport A</v>
      </c>
      <c r="C10" s="237"/>
      <c r="D10" s="237"/>
      <c r="E10" s="237"/>
      <c r="F10" s="236" t="str">
        <f>+A31</f>
        <v>Vršovice A</v>
      </c>
      <c r="G10" s="237"/>
      <c r="H10" s="237"/>
      <c r="I10" s="237"/>
      <c r="J10" s="83">
        <f t="shared" si="0"/>
        <v>0</v>
      </c>
      <c r="K10" s="84">
        <f t="shared" si="1"/>
        <v>2</v>
      </c>
      <c r="L10" s="85">
        <f t="shared" si="2"/>
        <v>36</v>
      </c>
      <c r="M10" s="86">
        <f t="shared" si="3"/>
        <v>50</v>
      </c>
      <c r="N10" s="87">
        <v>18</v>
      </c>
      <c r="O10" s="88">
        <v>25</v>
      </c>
      <c r="P10" s="87">
        <v>18</v>
      </c>
      <c r="Q10" s="88">
        <v>25</v>
      </c>
      <c r="R10" s="17"/>
      <c r="S10" s="17"/>
      <c r="T10" s="17"/>
      <c r="U10" s="17"/>
      <c r="V10" s="17"/>
    </row>
    <row r="11" spans="1:28" ht="14.55" customHeight="1" x14ac:dyDescent="0.3">
      <c r="A11" s="82">
        <v>10</v>
      </c>
      <c r="B11" s="232" t="str">
        <f>+A29</f>
        <v>Vršovice B</v>
      </c>
      <c r="C11" s="233"/>
      <c r="D11" s="233"/>
      <c r="E11" s="233"/>
      <c r="F11" s="232" t="str">
        <f>+A21</f>
        <v>Mikulova C</v>
      </c>
      <c r="G11" s="233"/>
      <c r="H11" s="233"/>
      <c r="I11" s="233"/>
      <c r="J11" s="83">
        <f t="shared" si="0"/>
        <v>2</v>
      </c>
      <c r="K11" s="84">
        <f t="shared" si="1"/>
        <v>0</v>
      </c>
      <c r="L11" s="85">
        <f t="shared" si="2"/>
        <v>50</v>
      </c>
      <c r="M11" s="86">
        <f t="shared" si="3"/>
        <v>35</v>
      </c>
      <c r="N11" s="87">
        <v>25</v>
      </c>
      <c r="O11" s="88">
        <v>20</v>
      </c>
      <c r="P11" s="87">
        <v>25</v>
      </c>
      <c r="Q11" s="88">
        <v>15</v>
      </c>
      <c r="R11" s="17"/>
      <c r="S11" s="17"/>
      <c r="T11" s="17"/>
      <c r="U11" s="17"/>
      <c r="V11" s="17"/>
    </row>
    <row r="12" spans="1:28" ht="14.55" customHeight="1" x14ac:dyDescent="0.3">
      <c r="A12" s="82">
        <v>11</v>
      </c>
      <c r="B12" s="232" t="str">
        <f>+A31</f>
        <v>Vršovice A</v>
      </c>
      <c r="C12" s="233"/>
      <c r="D12" s="233"/>
      <c r="E12" s="233"/>
      <c r="F12" s="232" t="str">
        <f>+A27</f>
        <v>Meteor A</v>
      </c>
      <c r="G12" s="233"/>
      <c r="H12" s="233"/>
      <c r="I12" s="233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3"/>
        <v>41</v>
      </c>
      <c r="N12" s="87">
        <v>25</v>
      </c>
      <c r="O12" s="88">
        <v>19</v>
      </c>
      <c r="P12" s="87">
        <v>25</v>
      </c>
      <c r="Q12" s="88">
        <v>22</v>
      </c>
      <c r="R12" s="17"/>
      <c r="S12" s="17"/>
      <c r="T12" s="17"/>
      <c r="U12" s="17"/>
      <c r="V12" s="17"/>
    </row>
    <row r="13" spans="1:28" ht="14.55" customHeight="1" x14ac:dyDescent="0.3">
      <c r="A13" s="82">
        <v>12</v>
      </c>
      <c r="B13" s="229" t="str">
        <f>+A29</f>
        <v>Vršovice B</v>
      </c>
      <c r="C13" s="230"/>
      <c r="D13" s="230"/>
      <c r="E13" s="231"/>
      <c r="F13" s="232" t="str">
        <f>+A23</f>
        <v>Počernice B</v>
      </c>
      <c r="G13" s="233"/>
      <c r="H13" s="233"/>
      <c r="I13" s="233"/>
      <c r="J13" s="83">
        <f t="shared" si="0"/>
        <v>1</v>
      </c>
      <c r="K13" s="84">
        <f t="shared" si="1"/>
        <v>1</v>
      </c>
      <c r="L13" s="85">
        <f t="shared" si="2"/>
        <v>45</v>
      </c>
      <c r="M13" s="86">
        <f t="shared" si="3"/>
        <v>45</v>
      </c>
      <c r="N13" s="87">
        <v>20</v>
      </c>
      <c r="O13" s="88">
        <v>25</v>
      </c>
      <c r="P13" s="87">
        <v>25</v>
      </c>
      <c r="Q13" s="88">
        <v>20</v>
      </c>
      <c r="R13" s="17"/>
      <c r="S13" s="17"/>
      <c r="T13" s="17"/>
      <c r="U13" s="17"/>
      <c r="V13" s="17"/>
    </row>
    <row r="14" spans="1:28" ht="14.55" customHeight="1" x14ac:dyDescent="0.3">
      <c r="A14" s="82">
        <v>13</v>
      </c>
      <c r="B14" s="229" t="str">
        <f>+A27</f>
        <v>Meteor A</v>
      </c>
      <c r="C14" s="230"/>
      <c r="D14" s="230"/>
      <c r="E14" s="231"/>
      <c r="F14" s="232" t="str">
        <f>+A25</f>
        <v>Dansport A</v>
      </c>
      <c r="G14" s="233"/>
      <c r="H14" s="233"/>
      <c r="I14" s="233"/>
      <c r="J14" s="83">
        <f t="shared" si="0"/>
        <v>1</v>
      </c>
      <c r="K14" s="84">
        <f t="shared" si="1"/>
        <v>1</v>
      </c>
      <c r="L14" s="85">
        <f t="shared" si="2"/>
        <v>45</v>
      </c>
      <c r="M14" s="86">
        <f t="shared" si="3"/>
        <v>47</v>
      </c>
      <c r="N14" s="87">
        <v>20</v>
      </c>
      <c r="O14" s="88">
        <v>25</v>
      </c>
      <c r="P14" s="87">
        <v>25</v>
      </c>
      <c r="Q14" s="88">
        <v>22</v>
      </c>
      <c r="R14" s="17"/>
      <c r="S14" s="17"/>
      <c r="T14" s="17"/>
      <c r="U14" s="17"/>
      <c r="V14" s="17"/>
    </row>
    <row r="15" spans="1:28" ht="14.55" customHeight="1" x14ac:dyDescent="0.3">
      <c r="A15" s="82">
        <v>14</v>
      </c>
      <c r="B15" s="232" t="str">
        <f>+A23</f>
        <v>Počernice B</v>
      </c>
      <c r="C15" s="233"/>
      <c r="D15" s="233"/>
      <c r="E15" s="233"/>
      <c r="F15" s="232" t="str">
        <f>+A21</f>
        <v>Mikulova C</v>
      </c>
      <c r="G15" s="233"/>
      <c r="H15" s="233"/>
      <c r="I15" s="233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3"/>
        <v>41</v>
      </c>
      <c r="N15" s="87">
        <v>25</v>
      </c>
      <c r="O15" s="88">
        <v>20</v>
      </c>
      <c r="P15" s="87">
        <v>25</v>
      </c>
      <c r="Q15" s="88">
        <v>21</v>
      </c>
      <c r="R15" s="17"/>
      <c r="S15" s="17"/>
      <c r="T15" s="17"/>
      <c r="U15" s="17"/>
      <c r="V15" s="17"/>
    </row>
    <row r="16" spans="1:28" ht="15" customHeight="1" thickBot="1" x14ac:dyDescent="0.35">
      <c r="A16" s="75">
        <v>15</v>
      </c>
      <c r="B16" s="234" t="str">
        <f>+A31</f>
        <v>Vršovice A</v>
      </c>
      <c r="C16" s="235"/>
      <c r="D16" s="235"/>
      <c r="E16" s="235"/>
      <c r="F16" s="234" t="str">
        <f>+A29</f>
        <v>Vršovice B</v>
      </c>
      <c r="G16" s="235"/>
      <c r="H16" s="235"/>
      <c r="I16" s="235"/>
      <c r="J16" s="76">
        <f t="shared" si="0"/>
        <v>0</v>
      </c>
      <c r="K16" s="77">
        <f t="shared" si="1"/>
        <v>2</v>
      </c>
      <c r="L16" s="78">
        <f t="shared" si="2"/>
        <v>46</v>
      </c>
      <c r="M16" s="79">
        <f t="shared" si="3"/>
        <v>54</v>
      </c>
      <c r="N16" s="80">
        <v>27</v>
      </c>
      <c r="O16" s="81">
        <v>29</v>
      </c>
      <c r="P16" s="80">
        <v>19</v>
      </c>
      <c r="Q16" s="81">
        <v>25</v>
      </c>
      <c r="R16" s="17"/>
      <c r="S16" s="17"/>
      <c r="T16" s="17"/>
      <c r="U16" s="17"/>
      <c r="V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220" t="str">
        <f>+zadání!H2</f>
        <v>3. LIGA</v>
      </c>
      <c r="B18" s="221"/>
      <c r="C18" s="221"/>
      <c r="D18" s="222"/>
      <c r="E18" s="199" t="str">
        <f>+A21</f>
        <v>Mikulova C</v>
      </c>
      <c r="F18" s="190"/>
      <c r="G18" s="200"/>
      <c r="H18" s="190" t="str">
        <f>+A23</f>
        <v>Počernice B</v>
      </c>
      <c r="I18" s="190"/>
      <c r="J18" s="190"/>
      <c r="K18" s="199" t="str">
        <f>+A25</f>
        <v>Dansport A</v>
      </c>
      <c r="L18" s="190"/>
      <c r="M18" s="200"/>
      <c r="N18" s="190" t="str">
        <f>+A27</f>
        <v>Meteor A</v>
      </c>
      <c r="O18" s="190"/>
      <c r="P18" s="190"/>
      <c r="Q18" s="199" t="str">
        <f>+A29</f>
        <v>Vršovice B</v>
      </c>
      <c r="R18" s="190"/>
      <c r="S18" s="200"/>
      <c r="T18" s="190" t="str">
        <f>+A31</f>
        <v>Vršovice A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2" customHeight="1" x14ac:dyDescent="0.3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2" customHeight="1" thickBot="1" x14ac:dyDescent="0.35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">
      <c r="A21" s="189" t="str">
        <f>+zadání!H3</f>
        <v>Mikulova C</v>
      </c>
      <c r="B21" s="190"/>
      <c r="C21" s="190"/>
      <c r="D21" s="191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0</v>
      </c>
      <c r="L21" s="23" t="s">
        <v>0</v>
      </c>
      <c r="M21" s="23">
        <f>+K3</f>
        <v>2</v>
      </c>
      <c r="N21" s="25">
        <f>+J9</f>
        <v>0</v>
      </c>
      <c r="O21" s="23" t="s">
        <v>0</v>
      </c>
      <c r="P21" s="24">
        <f>+K9</f>
        <v>2</v>
      </c>
      <c r="Q21" s="23">
        <f>+K11</f>
        <v>0</v>
      </c>
      <c r="R21" s="23" t="s">
        <v>0</v>
      </c>
      <c r="S21" s="23">
        <f>+J11</f>
        <v>2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0</v>
      </c>
      <c r="X21" s="23" t="s">
        <v>0</v>
      </c>
      <c r="Y21" s="24">
        <f t="shared" ref="Y21:Y32" si="4">+G21+J21+M21+P21+S21+V21</f>
        <v>10</v>
      </c>
      <c r="Z21" s="195">
        <f>IF(W21+Y21=0,"",W21+SUM(AF21:AK21))</f>
        <v>0</v>
      </c>
      <c r="AA21" s="196"/>
      <c r="AB21" s="197">
        <f>+IF(E22&gt;G22,1,0)+IF(H22&gt;J22,1,0)+IF(K22&gt;M22,1,0)+IF(N22&gt;P22,1,0)+IF(Q22&gt;S22,1,0)+IF(T22&gt;V22,1,0)</f>
        <v>0</v>
      </c>
      <c r="AC21" s="198" t="str">
        <f>IFERROR(CONCATENATE(RANK(AE21,$AE$21:$AE$31),"."),"")</f>
        <v>6.</v>
      </c>
      <c r="AE21">
        <f>+Z21*1000000000+AB21*1000000+IFERROR(W21/Y21,10)*1000+IFERROR(W22/Y22,10)</f>
        <v>0.80079681274900394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">
      <c r="A22" s="192"/>
      <c r="B22" s="193"/>
      <c r="C22" s="193"/>
      <c r="D22" s="194"/>
      <c r="E22" s="35"/>
      <c r="F22" s="35"/>
      <c r="G22" s="35"/>
      <c r="H22" s="26">
        <f>+M15</f>
        <v>41</v>
      </c>
      <c r="I22" s="18" t="s">
        <v>0</v>
      </c>
      <c r="J22" s="27">
        <f>+L15</f>
        <v>50</v>
      </c>
      <c r="K22" s="18">
        <f>+L3</f>
        <v>41</v>
      </c>
      <c r="L22" s="18" t="s">
        <v>0</v>
      </c>
      <c r="M22" s="18">
        <f>+M3</f>
        <v>50</v>
      </c>
      <c r="N22" s="26">
        <f>+L9</f>
        <v>43</v>
      </c>
      <c r="O22" s="18" t="s">
        <v>0</v>
      </c>
      <c r="P22" s="27">
        <f>+M9</f>
        <v>51</v>
      </c>
      <c r="Q22" s="18">
        <f>+M11</f>
        <v>35</v>
      </c>
      <c r="R22" s="18" t="s">
        <v>0</v>
      </c>
      <c r="S22" s="18">
        <f>+L11</f>
        <v>50</v>
      </c>
      <c r="T22" s="26">
        <f>+L4</f>
        <v>41</v>
      </c>
      <c r="U22" s="18" t="s">
        <v>0</v>
      </c>
      <c r="V22" s="30">
        <f>+M4</f>
        <v>50</v>
      </c>
      <c r="W22" s="56">
        <f t="shared" ref="W22:W32" si="5">+E22+H22+K22+N22+Q22+T22</f>
        <v>201</v>
      </c>
      <c r="X22" s="57" t="s">
        <v>0</v>
      </c>
      <c r="Y22" s="58">
        <f t="shared" si="4"/>
        <v>251</v>
      </c>
      <c r="Z22" s="167"/>
      <c r="AA22" s="168"/>
      <c r="AB22" s="169"/>
      <c r="AC22" s="171"/>
    </row>
    <row r="23" spans="1:37" ht="21" customHeight="1" x14ac:dyDescent="0.3">
      <c r="A23" s="186" t="str">
        <f>+zadání!H4</f>
        <v>Počernice B</v>
      </c>
      <c r="B23" s="163"/>
      <c r="C23" s="163"/>
      <c r="D23" s="164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0</v>
      </c>
      <c r="O23" s="50" t="s">
        <v>0</v>
      </c>
      <c r="P23" s="51">
        <f>+K2</f>
        <v>2</v>
      </c>
      <c r="Q23" s="50">
        <f>+K13</f>
        <v>1</v>
      </c>
      <c r="R23" s="50" t="s">
        <v>0</v>
      </c>
      <c r="S23" s="50">
        <f>+J13</f>
        <v>1</v>
      </c>
      <c r="T23" s="49">
        <f>+J6</f>
        <v>0</v>
      </c>
      <c r="U23" s="50" t="s">
        <v>0</v>
      </c>
      <c r="V23" s="68">
        <f>+K6</f>
        <v>2</v>
      </c>
      <c r="W23" s="59">
        <f t="shared" si="5"/>
        <v>4</v>
      </c>
      <c r="X23" s="50" t="s">
        <v>0</v>
      </c>
      <c r="Y23" s="51">
        <f t="shared" si="4"/>
        <v>6</v>
      </c>
      <c r="Z23" s="165">
        <f t="shared" ref="Z23" si="6">IF(W23+Y23=0,"",W23+SUM(AF23:AK23))</f>
        <v>6.5</v>
      </c>
      <c r="AA23" s="166"/>
      <c r="AB23" s="187">
        <f t="shared" ref="AB23" si="7">+IF(E24&gt;G24,1,0)+IF(H24&gt;J24,1,0)+IF(K24&gt;M24,1,0)+IF(N24&gt;P24,1,0)+IF(Q24&gt;S24,1,0)+IF(T24&gt;V24,1,0)</f>
        <v>2</v>
      </c>
      <c r="AC23" s="188" t="str">
        <f t="shared" ref="AC23" si="8">IFERROR(CONCATENATE(RANK(AE23,$AE$21:$AE$31),"."),"")</f>
        <v>4.</v>
      </c>
      <c r="AE23">
        <f>+Z23*1000000000+AB23*1000000+IFERROR(W23/Y23,10)*1000+IFERROR(W24/Y24,10)</f>
        <v>6502000667.6491232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0.5</v>
      </c>
      <c r="AK23">
        <f>IF(OR(AND(T24="",V24=""),AND(T24=0,V24=0)),0,IF(T24&gt;V24,1,IF(T24=V24,0.5,0)))</f>
        <v>0</v>
      </c>
    </row>
    <row r="24" spans="1:37" ht="21" customHeight="1" x14ac:dyDescent="0.3">
      <c r="A24" s="162"/>
      <c r="B24" s="163"/>
      <c r="C24" s="163"/>
      <c r="D24" s="164"/>
      <c r="E24" s="45">
        <f>+J22</f>
        <v>50</v>
      </c>
      <c r="F24" s="45" t="s">
        <v>0</v>
      </c>
      <c r="G24" s="45">
        <f>+H22</f>
        <v>41</v>
      </c>
      <c r="H24" s="42"/>
      <c r="I24" s="43"/>
      <c r="J24" s="44"/>
      <c r="K24" s="45">
        <f>+M8</f>
        <v>47</v>
      </c>
      <c r="L24" s="45" t="s">
        <v>0</v>
      </c>
      <c r="M24" s="45">
        <f>+L8</f>
        <v>42</v>
      </c>
      <c r="N24" s="46">
        <f>+L2</f>
        <v>42</v>
      </c>
      <c r="O24" s="45" t="s">
        <v>0</v>
      </c>
      <c r="P24" s="47">
        <f>+M2</f>
        <v>50</v>
      </c>
      <c r="Q24" s="45">
        <f>+M13</f>
        <v>45</v>
      </c>
      <c r="R24" s="45" t="s">
        <v>0</v>
      </c>
      <c r="S24" s="45">
        <f>+L13</f>
        <v>45</v>
      </c>
      <c r="T24" s="46">
        <f>+L6</f>
        <v>40</v>
      </c>
      <c r="U24" s="45" t="s">
        <v>0</v>
      </c>
      <c r="V24" s="48">
        <f>+M6</f>
        <v>50</v>
      </c>
      <c r="W24" s="53">
        <f t="shared" si="5"/>
        <v>224</v>
      </c>
      <c r="X24" s="54" t="s">
        <v>0</v>
      </c>
      <c r="Y24" s="55">
        <f t="shared" si="4"/>
        <v>228</v>
      </c>
      <c r="Z24" s="167"/>
      <c r="AA24" s="168"/>
      <c r="AB24" s="170"/>
      <c r="AC24" s="172"/>
    </row>
    <row r="25" spans="1:37" ht="21" customHeight="1" x14ac:dyDescent="0.3">
      <c r="A25" s="180" t="str">
        <f>+zadání!H5</f>
        <v>Dansport A</v>
      </c>
      <c r="B25" s="181"/>
      <c r="C25" s="181"/>
      <c r="D25" s="182"/>
      <c r="E25" s="36">
        <f>+M21</f>
        <v>2</v>
      </c>
      <c r="F25" s="36" t="s">
        <v>0</v>
      </c>
      <c r="G25" s="36">
        <f>+K21</f>
        <v>0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0</v>
      </c>
      <c r="R25" s="36" t="s">
        <v>0</v>
      </c>
      <c r="S25" s="36">
        <f>+K5</f>
        <v>2</v>
      </c>
      <c r="T25" s="64">
        <f>+J10</f>
        <v>0</v>
      </c>
      <c r="U25" s="36" t="s">
        <v>0</v>
      </c>
      <c r="V25" s="66">
        <f>+K10</f>
        <v>2</v>
      </c>
      <c r="W25" s="67">
        <f t="shared" si="5"/>
        <v>4</v>
      </c>
      <c r="X25" s="36" t="s">
        <v>0</v>
      </c>
      <c r="Y25" s="65">
        <f t="shared" si="4"/>
        <v>6</v>
      </c>
      <c r="Z25" s="165">
        <f t="shared" ref="Z25" si="9">IF(W25+Y25=0,"",W25+SUM(AF25:AK25))</f>
        <v>6</v>
      </c>
      <c r="AA25" s="166"/>
      <c r="AB25" s="169">
        <f t="shared" ref="AB25" si="10">+IF(E26&gt;G26,1,0)+IF(H26&gt;J26,1,0)+IF(K26&gt;M26,1,0)+IF(N26&gt;P26,1,0)+IF(Q26&gt;S26,1,0)+IF(T26&gt;V26,1,0)</f>
        <v>2</v>
      </c>
      <c r="AC25" s="171" t="str">
        <f t="shared" ref="AC25" si="11">IFERROR(CONCATENATE(RANK(AE25,$AE$21:$AE$31),"."),"")</f>
        <v>5.</v>
      </c>
      <c r="AE25">
        <f>+Z25*1000000000+AB25*1000000+IFERROR(W25/Y25,10)*1000+IFERROR(W26/Y26,10)</f>
        <v>6002000667.5464954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">
      <c r="A26" s="183"/>
      <c r="B26" s="184"/>
      <c r="C26" s="184"/>
      <c r="D26" s="185"/>
      <c r="E26" s="18">
        <f>+M22</f>
        <v>50</v>
      </c>
      <c r="F26" s="18" t="s">
        <v>0</v>
      </c>
      <c r="G26" s="18">
        <f>+K22</f>
        <v>41</v>
      </c>
      <c r="H26" s="26">
        <f>+M24</f>
        <v>42</v>
      </c>
      <c r="I26" s="18" t="s">
        <v>0</v>
      </c>
      <c r="J26" s="27">
        <f>+K24</f>
        <v>47</v>
      </c>
      <c r="K26" s="37"/>
      <c r="L26" s="35"/>
      <c r="M26" s="38"/>
      <c r="N26" s="26">
        <f>+M14</f>
        <v>47</v>
      </c>
      <c r="O26" s="18" t="s">
        <v>0</v>
      </c>
      <c r="P26" s="27">
        <f>+L14</f>
        <v>45</v>
      </c>
      <c r="Q26" s="18">
        <f>+L5</f>
        <v>30</v>
      </c>
      <c r="R26" s="18" t="s">
        <v>0</v>
      </c>
      <c r="S26" s="18">
        <f>+M5</f>
        <v>50</v>
      </c>
      <c r="T26" s="26">
        <f>+L10</f>
        <v>36</v>
      </c>
      <c r="U26" s="18" t="s">
        <v>0</v>
      </c>
      <c r="V26" s="30">
        <f>+M10</f>
        <v>50</v>
      </c>
      <c r="W26" s="56">
        <f t="shared" si="5"/>
        <v>205</v>
      </c>
      <c r="X26" s="57" t="s">
        <v>0</v>
      </c>
      <c r="Y26" s="58">
        <f t="shared" si="4"/>
        <v>233</v>
      </c>
      <c r="Z26" s="167"/>
      <c r="AA26" s="168"/>
      <c r="AB26" s="169"/>
      <c r="AC26" s="171"/>
    </row>
    <row r="27" spans="1:37" ht="21" customHeight="1" x14ac:dyDescent="0.3">
      <c r="A27" s="186" t="str">
        <f>+zadání!H6</f>
        <v>Meteor A</v>
      </c>
      <c r="B27" s="163"/>
      <c r="C27" s="163"/>
      <c r="D27" s="164"/>
      <c r="E27" s="50">
        <f>+P21</f>
        <v>2</v>
      </c>
      <c r="F27" s="50" t="s">
        <v>0</v>
      </c>
      <c r="G27" s="50">
        <f>+N21</f>
        <v>0</v>
      </c>
      <c r="H27" s="49">
        <f>+P23</f>
        <v>2</v>
      </c>
      <c r="I27" s="50" t="s">
        <v>0</v>
      </c>
      <c r="J27" s="51">
        <f>+N23</f>
        <v>0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0</v>
      </c>
      <c r="U27" s="50" t="s">
        <v>0</v>
      </c>
      <c r="V27" s="68">
        <f>+J12</f>
        <v>2</v>
      </c>
      <c r="W27" s="59">
        <f t="shared" si="5"/>
        <v>5</v>
      </c>
      <c r="X27" s="50" t="s">
        <v>0</v>
      </c>
      <c r="Y27" s="51">
        <f t="shared" si="4"/>
        <v>5</v>
      </c>
      <c r="Z27" s="165">
        <f t="shared" ref="Z27" si="12">IF(W27+Y27=0,"",W27+SUM(AF27:AK27))</f>
        <v>7</v>
      </c>
      <c r="AA27" s="166"/>
      <c r="AB27" s="187">
        <f t="shared" ref="AB27" si="13">+IF(E28&gt;G28,1,0)+IF(H28&gt;J28,1,0)+IF(K28&gt;M28,1,0)+IF(N28&gt;P28,1,0)+IF(Q28&gt;S28,1,0)+IF(T28&gt;V28,1,0)</f>
        <v>2</v>
      </c>
      <c r="AC27" s="188" t="str">
        <f t="shared" ref="AC27" si="14">IFERROR(CONCATENATE(RANK(AE27,$AE$21:$AE$31),"."),"")</f>
        <v>3.</v>
      </c>
      <c r="AE27">
        <f>+Z27*1000000000+AB27*1000000+IFERROR(W27/Y27,10)*1000+IFERROR(W28/Y28,10)</f>
        <v>7002001000.9698277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">
      <c r="A28" s="162"/>
      <c r="B28" s="163"/>
      <c r="C28" s="163"/>
      <c r="D28" s="164"/>
      <c r="E28" s="45">
        <f>+P22</f>
        <v>51</v>
      </c>
      <c r="F28" s="45" t="s">
        <v>0</v>
      </c>
      <c r="G28" s="45">
        <f>+N22</f>
        <v>43</v>
      </c>
      <c r="H28" s="46">
        <f>+P24</f>
        <v>50</v>
      </c>
      <c r="I28" s="45" t="s">
        <v>0</v>
      </c>
      <c r="J28" s="47">
        <f>+N24</f>
        <v>42</v>
      </c>
      <c r="K28" s="45">
        <f>+P26</f>
        <v>45</v>
      </c>
      <c r="L28" s="45" t="s">
        <v>0</v>
      </c>
      <c r="M28" s="45">
        <f>+N26</f>
        <v>47</v>
      </c>
      <c r="N28" s="42"/>
      <c r="O28" s="43"/>
      <c r="P28" s="44"/>
      <c r="Q28" s="45">
        <f>+L7</f>
        <v>38</v>
      </c>
      <c r="R28" s="45" t="s">
        <v>0</v>
      </c>
      <c r="S28" s="45">
        <f>+M7</f>
        <v>50</v>
      </c>
      <c r="T28" s="46">
        <f>+M12</f>
        <v>41</v>
      </c>
      <c r="U28" s="45" t="s">
        <v>0</v>
      </c>
      <c r="V28" s="48">
        <f>+L12</f>
        <v>50</v>
      </c>
      <c r="W28" s="53">
        <f t="shared" si="5"/>
        <v>225</v>
      </c>
      <c r="X28" s="54" t="s">
        <v>0</v>
      </c>
      <c r="Y28" s="55">
        <f t="shared" si="4"/>
        <v>232</v>
      </c>
      <c r="Z28" s="167"/>
      <c r="AA28" s="168"/>
      <c r="AB28" s="170"/>
      <c r="AC28" s="172"/>
    </row>
    <row r="29" spans="1:37" ht="21" customHeight="1" x14ac:dyDescent="0.3">
      <c r="A29" s="159" t="str">
        <f>+zadání!H7</f>
        <v>Vršovice B</v>
      </c>
      <c r="B29" s="160"/>
      <c r="C29" s="160"/>
      <c r="D29" s="161"/>
      <c r="E29" s="36">
        <f>+S21</f>
        <v>2</v>
      </c>
      <c r="F29" s="36" t="s">
        <v>0</v>
      </c>
      <c r="G29" s="36">
        <f>+Q21</f>
        <v>0</v>
      </c>
      <c r="H29" s="64">
        <f>+S23</f>
        <v>1</v>
      </c>
      <c r="I29" s="36" t="s">
        <v>0</v>
      </c>
      <c r="J29" s="65">
        <f>+Q23</f>
        <v>1</v>
      </c>
      <c r="K29" s="36">
        <f>+S25</f>
        <v>2</v>
      </c>
      <c r="L29" s="36" t="s">
        <v>0</v>
      </c>
      <c r="M29" s="36">
        <f>+Q25</f>
        <v>0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5"/>
        <v>9</v>
      </c>
      <c r="X29" s="36" t="s">
        <v>0</v>
      </c>
      <c r="Y29" s="65">
        <f t="shared" si="4"/>
        <v>1</v>
      </c>
      <c r="Z29" s="165">
        <f t="shared" ref="Z29" si="15">IF(W29+Y29=0,"",W29+SUM(AF29:AK29))</f>
        <v>13.5</v>
      </c>
      <c r="AA29" s="166"/>
      <c r="AB29" s="169">
        <f t="shared" ref="AB29" si="16">+IF(E30&gt;G30,1,0)+IF(H30&gt;J30,1,0)+IF(K30&gt;M30,1,0)+IF(N30&gt;P30,1,0)+IF(Q30&gt;S30,1,0)+IF(T30&gt;V30,1,0)</f>
        <v>4</v>
      </c>
      <c r="AC29" s="171" t="str">
        <f t="shared" ref="AC29" si="17">IFERROR(CONCATENATE(RANK(AE29,$AE$21:$AE$31),"."),"")</f>
        <v>1.</v>
      </c>
      <c r="AE29">
        <f>+Z29*1000000000+AB29*1000000+IFERROR(W29/Y29,10)*1000+IFERROR(W30/Y30,10)</f>
        <v>13504009001.283504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0.5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">
      <c r="A30" s="162"/>
      <c r="B30" s="163"/>
      <c r="C30" s="163"/>
      <c r="D30" s="164"/>
      <c r="E30" s="45">
        <f>+S22</f>
        <v>50</v>
      </c>
      <c r="F30" s="45" t="s">
        <v>0</v>
      </c>
      <c r="G30" s="45">
        <f>+Q22</f>
        <v>35</v>
      </c>
      <c r="H30" s="46">
        <f>+S24</f>
        <v>45</v>
      </c>
      <c r="I30" s="45" t="s">
        <v>0</v>
      </c>
      <c r="J30" s="47">
        <f>+Q24</f>
        <v>45</v>
      </c>
      <c r="K30" s="45">
        <f>+S26</f>
        <v>50</v>
      </c>
      <c r="L30" s="45" t="s">
        <v>0</v>
      </c>
      <c r="M30" s="45">
        <f>+Q26</f>
        <v>30</v>
      </c>
      <c r="N30" s="46">
        <f>+S28</f>
        <v>50</v>
      </c>
      <c r="O30" s="45" t="s">
        <v>0</v>
      </c>
      <c r="P30" s="47">
        <f>+Q28</f>
        <v>38</v>
      </c>
      <c r="Q30" s="42"/>
      <c r="R30" s="43"/>
      <c r="S30" s="44"/>
      <c r="T30" s="46">
        <f>+M16</f>
        <v>54</v>
      </c>
      <c r="U30" s="45" t="s">
        <v>0</v>
      </c>
      <c r="V30" s="48">
        <f>+L16</f>
        <v>46</v>
      </c>
      <c r="W30" s="53">
        <f t="shared" si="5"/>
        <v>249</v>
      </c>
      <c r="X30" s="54" t="s">
        <v>0</v>
      </c>
      <c r="Y30" s="55">
        <f t="shared" si="4"/>
        <v>194</v>
      </c>
      <c r="Z30" s="167"/>
      <c r="AA30" s="168"/>
      <c r="AB30" s="170"/>
      <c r="AC30" s="172"/>
    </row>
    <row r="31" spans="1:37" ht="21" customHeight="1" x14ac:dyDescent="0.3">
      <c r="A31" s="159" t="str">
        <f>+zadání!H8</f>
        <v>Vršovice A</v>
      </c>
      <c r="B31" s="160"/>
      <c r="C31" s="160"/>
      <c r="D31" s="161"/>
      <c r="E31" s="50">
        <f>+V21</f>
        <v>2</v>
      </c>
      <c r="F31" s="50" t="s">
        <v>0</v>
      </c>
      <c r="G31" s="50">
        <f>+T21</f>
        <v>0</v>
      </c>
      <c r="H31" s="49">
        <f>+V23</f>
        <v>2</v>
      </c>
      <c r="I31" s="50" t="s">
        <v>0</v>
      </c>
      <c r="J31" s="51">
        <f>+T23</f>
        <v>0</v>
      </c>
      <c r="K31" s="50">
        <f>+V25</f>
        <v>2</v>
      </c>
      <c r="L31" s="50" t="s">
        <v>0</v>
      </c>
      <c r="M31" s="50">
        <f>+T25</f>
        <v>0</v>
      </c>
      <c r="N31" s="49">
        <f>+V27</f>
        <v>2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5"/>
        <v>8</v>
      </c>
      <c r="X31" s="50" t="s">
        <v>0</v>
      </c>
      <c r="Y31" s="51">
        <f t="shared" si="4"/>
        <v>2</v>
      </c>
      <c r="Z31" s="165">
        <f t="shared" ref="Z31" si="18">IF(W31+Y31=0,"",W31+SUM(AF31:AK31))</f>
        <v>12</v>
      </c>
      <c r="AA31" s="166"/>
      <c r="AB31" s="169">
        <f t="shared" ref="AB31" si="19">+IF(E32&gt;G32,1,0)+IF(H32&gt;J32,1,0)+IF(K32&gt;M32,1,0)+IF(N32&gt;P32,1,0)+IF(Q32&gt;S32,1,0)+IF(T32&gt;V32,1,0)</f>
        <v>4</v>
      </c>
      <c r="AC31" s="171" t="str">
        <f t="shared" ref="AC31" si="20">IFERROR(CONCATENATE(RANK(AE31,$AE$21:$AE$31),"."),"")</f>
        <v>2.</v>
      </c>
      <c r="AE31">
        <f>+Z31*1000000000+AB31*1000000+IFERROR(W31/Y31,10)*1000+IFERROR(W32/Y32,10)</f>
        <v>12004004001.160378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173"/>
      <c r="B32" s="174"/>
      <c r="C32" s="174"/>
      <c r="D32" s="175"/>
      <c r="E32" s="19">
        <f>+V22</f>
        <v>50</v>
      </c>
      <c r="F32" s="19" t="s">
        <v>0</v>
      </c>
      <c r="G32" s="19">
        <f>+T22</f>
        <v>41</v>
      </c>
      <c r="H32" s="21">
        <f>+V24</f>
        <v>50</v>
      </c>
      <c r="I32" s="19" t="s">
        <v>0</v>
      </c>
      <c r="J32" s="20">
        <f>+T24</f>
        <v>40</v>
      </c>
      <c r="K32" s="19">
        <f>+V26</f>
        <v>50</v>
      </c>
      <c r="L32" s="19" t="s">
        <v>0</v>
      </c>
      <c r="M32" s="19">
        <f>+T26</f>
        <v>36</v>
      </c>
      <c r="N32" s="21">
        <f>+V28</f>
        <v>50</v>
      </c>
      <c r="O32" s="19" t="s">
        <v>0</v>
      </c>
      <c r="P32" s="20">
        <f>+T28</f>
        <v>41</v>
      </c>
      <c r="Q32" s="19">
        <f>+V30</f>
        <v>46</v>
      </c>
      <c r="R32" s="19" t="s">
        <v>0</v>
      </c>
      <c r="S32" s="19">
        <f>+T30</f>
        <v>54</v>
      </c>
      <c r="T32" s="33"/>
      <c r="U32" s="32"/>
      <c r="V32" s="34"/>
      <c r="W32" s="61">
        <f t="shared" si="5"/>
        <v>246</v>
      </c>
      <c r="X32" s="62" t="s">
        <v>0</v>
      </c>
      <c r="Y32" s="63">
        <f t="shared" si="4"/>
        <v>212</v>
      </c>
      <c r="Z32" s="176"/>
      <c r="AA32" s="177"/>
      <c r="AB32" s="178"/>
      <c r="AC32" s="17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N1:O1"/>
    <mergeCell ref="P1:Q1"/>
    <mergeCell ref="B7:E7"/>
    <mergeCell ref="F7:I7"/>
    <mergeCell ref="A1:I1"/>
    <mergeCell ref="J1:K1"/>
    <mergeCell ref="L1:M1"/>
    <mergeCell ref="B2:E2"/>
    <mergeCell ref="F2:I2"/>
    <mergeCell ref="B6:E6"/>
    <mergeCell ref="F6:I6"/>
    <mergeCell ref="B3:E3"/>
    <mergeCell ref="F3:I3"/>
    <mergeCell ref="B4:E4"/>
    <mergeCell ref="F4:I4"/>
    <mergeCell ref="B5:E5"/>
    <mergeCell ref="F5:I5"/>
    <mergeCell ref="B14:E14"/>
    <mergeCell ref="F14:I14"/>
    <mergeCell ref="B10:E10"/>
    <mergeCell ref="F10:I10"/>
    <mergeCell ref="B12:E12"/>
    <mergeCell ref="F12:I12"/>
    <mergeCell ref="B13:E13"/>
    <mergeCell ref="F13:I13"/>
    <mergeCell ref="B9:E9"/>
    <mergeCell ref="F9:I9"/>
    <mergeCell ref="B11:E11"/>
    <mergeCell ref="F11:I11"/>
    <mergeCell ref="B8:E8"/>
    <mergeCell ref="F8:I8"/>
    <mergeCell ref="A18:D20"/>
    <mergeCell ref="E18:G20"/>
    <mergeCell ref="H18:J20"/>
    <mergeCell ref="B15:E15"/>
    <mergeCell ref="F15:I15"/>
    <mergeCell ref="B16:E16"/>
    <mergeCell ref="F16:I16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</sheetPr>
  <dimension ref="A1:AF180"/>
  <sheetViews>
    <sheetView workbookViewId="0">
      <selection activeCell="AG32" sqref="AG32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7" t="s">
        <v>38</v>
      </c>
      <c r="B1" s="103" t="str">
        <f>VLOOKUP(Q8,'tab 3. liga'!$A$2:$I$16,2,0)</f>
        <v>Počernice B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3. liga'!$A$2:$I$16,6,0)</f>
        <v>Meteor A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Počernice B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Meteor A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Počernice B</v>
      </c>
      <c r="D7" s="249"/>
      <c r="E7" s="249"/>
      <c r="F7" s="249"/>
      <c r="G7" s="250"/>
      <c r="H7" s="249" t="str">
        <f>+B2</f>
        <v>Meteor A</v>
      </c>
      <c r="I7" s="249"/>
      <c r="J7" s="249"/>
      <c r="K7" s="249"/>
      <c r="L7" s="249"/>
    </row>
    <row r="8" spans="1:32" s="91" customFormat="1" ht="18" customHeight="1" x14ac:dyDescent="0.3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Počernice B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3. liga'!$A$18</f>
        <v>3.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Meteor A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3. liga'!$A$2:$I$16,2,0)</f>
        <v>Mikulova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3. liga'!$A$2:$I$16,6,0)</f>
        <v>Dansport A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Mikulova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Dansport A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Mikulova C</v>
      </c>
      <c r="D19" s="249"/>
      <c r="E19" s="249"/>
      <c r="F19" s="249"/>
      <c r="G19" s="250"/>
      <c r="H19" s="249" t="str">
        <f>+B14</f>
        <v>Dansport A</v>
      </c>
      <c r="I19" s="249"/>
      <c r="J19" s="249"/>
      <c r="K19" s="249"/>
      <c r="L19" s="249"/>
    </row>
    <row r="20" spans="1:32" s="91" customFormat="1" ht="18" customHeight="1" x14ac:dyDescent="0.3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Mikulova C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3. liga'!$A$18</f>
        <v>3.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Dansport A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7" t="s">
        <v>38</v>
      </c>
      <c r="B25" s="103" t="str">
        <f>VLOOKUP(Q32,'tab 3. liga'!$A$2:$I$16,2,0)</f>
        <v>Mikulova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3. liga'!$A$2:$I$16,6,0)</f>
        <v>Vršovice A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7" t="s">
        <v>37</v>
      </c>
      <c r="B28" s="99" t="str">
        <f>+B25</f>
        <v>Mikulova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Vršovice A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Mikulova C</v>
      </c>
      <c r="D31" s="249"/>
      <c r="E31" s="249"/>
      <c r="F31" s="249"/>
      <c r="G31" s="250"/>
      <c r="H31" s="249" t="str">
        <f>+B26</f>
        <v>Vršovice A</v>
      </c>
      <c r="I31" s="249"/>
      <c r="J31" s="249"/>
      <c r="K31" s="249"/>
      <c r="L31" s="249"/>
    </row>
    <row r="32" spans="1:32" s="91" customFormat="1" ht="18" customHeight="1" x14ac:dyDescent="0.3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Mikulova C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3. liga'!$A$18</f>
        <v>3.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Vršovice A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7" t="s">
        <v>38</v>
      </c>
      <c r="B37" s="103" t="str">
        <f>VLOOKUP(Q44,'tab 3. liga'!$A$2:$I$16,2,0)</f>
        <v>Dansport A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3. liga'!$A$2:$I$16,6,0)</f>
        <v>Vršovice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7" t="s">
        <v>37</v>
      </c>
      <c r="B40" s="99" t="str">
        <f>+B37</f>
        <v>Dansport A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Vršovice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Dansport A</v>
      </c>
      <c r="D43" s="249"/>
      <c r="E43" s="249"/>
      <c r="F43" s="249"/>
      <c r="G43" s="250"/>
      <c r="H43" s="249" t="str">
        <f>+B38</f>
        <v>Vršovice B</v>
      </c>
      <c r="I43" s="249"/>
      <c r="J43" s="249"/>
      <c r="K43" s="249"/>
      <c r="L43" s="249"/>
    </row>
    <row r="44" spans="1:32" s="91" customFormat="1" ht="18" customHeight="1" x14ac:dyDescent="0.3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Dansport A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3. liga'!$A$18</f>
        <v>3.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Vršovice B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7" t="s">
        <v>38</v>
      </c>
      <c r="B49" s="103" t="str">
        <f>VLOOKUP(Q56,'tab 3. liga'!$A$2:$I$16,2,0)</f>
        <v>Počernice B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3. liga'!$A$2:$I$16,6,0)</f>
        <v>Vršovice A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7" t="s">
        <v>37</v>
      </c>
      <c r="B52" s="99" t="str">
        <f>+B49</f>
        <v>Počernice B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Vršovice A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Počernice B</v>
      </c>
      <c r="D55" s="249"/>
      <c r="E55" s="249"/>
      <c r="F55" s="249"/>
      <c r="G55" s="250"/>
      <c r="H55" s="249" t="str">
        <f>+B50</f>
        <v>Vršovice A</v>
      </c>
      <c r="I55" s="249"/>
      <c r="J55" s="249"/>
      <c r="K55" s="249"/>
      <c r="L55" s="249"/>
    </row>
    <row r="56" spans="1:32" s="91" customFormat="1" ht="18" customHeight="1" x14ac:dyDescent="0.3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Počernice B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3. liga'!$A$18</f>
        <v>3.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Vršovice A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7" t="s">
        <v>38</v>
      </c>
      <c r="B61" s="103" t="str">
        <f>VLOOKUP(Q68,'tab 3. liga'!$A$2:$I$16,2,0)</f>
        <v>Meteor A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3. liga'!$A$2:$I$16,6,0)</f>
        <v>Vršovice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7" t="s">
        <v>37</v>
      </c>
      <c r="B64" s="99" t="str">
        <f>+B61</f>
        <v>Meteor A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Vršovice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Meteor A</v>
      </c>
      <c r="D67" s="249"/>
      <c r="E67" s="249"/>
      <c r="F67" s="249"/>
      <c r="G67" s="250"/>
      <c r="H67" s="249" t="str">
        <f>+B62</f>
        <v>Vršovice B</v>
      </c>
      <c r="I67" s="249"/>
      <c r="J67" s="249"/>
      <c r="K67" s="249"/>
      <c r="L67" s="249"/>
    </row>
    <row r="68" spans="1:32" s="91" customFormat="1" ht="18" customHeight="1" x14ac:dyDescent="0.3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Meteor A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3. liga'!$A$18</f>
        <v>3.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Vršovice B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7" t="s">
        <v>38</v>
      </c>
      <c r="B73" s="103" t="str">
        <f>VLOOKUP(Q80,'tab 3. liga'!$A$2:$I$16,2,0)</f>
        <v>Dansport A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3. liga'!$A$2:$I$16,6,0)</f>
        <v>Počernice B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7" t="s">
        <v>37</v>
      </c>
      <c r="B76" s="99" t="str">
        <f>+B73</f>
        <v>Dansport A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Počernice B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Dansport A</v>
      </c>
      <c r="D79" s="249"/>
      <c r="E79" s="249"/>
      <c r="F79" s="249"/>
      <c r="G79" s="250"/>
      <c r="H79" s="249" t="str">
        <f>+B74</f>
        <v>Počernice B</v>
      </c>
      <c r="I79" s="249"/>
      <c r="J79" s="249"/>
      <c r="K79" s="249"/>
      <c r="L79" s="249"/>
    </row>
    <row r="80" spans="1:32" s="91" customFormat="1" ht="18" customHeight="1" x14ac:dyDescent="0.3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Dansport A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3. liga'!$A$18</f>
        <v>3.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Počernice B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7" t="s">
        <v>38</v>
      </c>
      <c r="B85" s="103" t="str">
        <f>VLOOKUP(Q92,'tab 3. liga'!$A$2:$I$16,2,0)</f>
        <v>Mikulova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3. liga'!$A$2:$I$16,6,0)</f>
        <v>Meteor A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7" t="s">
        <v>37</v>
      </c>
      <c r="B88" s="99" t="str">
        <f>+B85</f>
        <v>Mikulova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Meteor A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Mikulova C</v>
      </c>
      <c r="D91" s="249"/>
      <c r="E91" s="249"/>
      <c r="F91" s="249"/>
      <c r="G91" s="250"/>
      <c r="H91" s="249" t="str">
        <f>+B86</f>
        <v>Meteor A</v>
      </c>
      <c r="I91" s="249"/>
      <c r="J91" s="249"/>
      <c r="K91" s="249"/>
      <c r="L91" s="249"/>
    </row>
    <row r="92" spans="1:32" s="91" customFormat="1" ht="18" customHeight="1" x14ac:dyDescent="0.3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Mikulova C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3. liga'!$A$18</f>
        <v>3.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Meteor A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7" t="s">
        <v>38</v>
      </c>
      <c r="B97" s="103" t="str">
        <f>VLOOKUP(Q104,'tab 3. liga'!$A$2:$I$16,2,0)</f>
        <v>Dansport A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3. liga'!$A$2:$I$16,6,0)</f>
        <v>Vršovice A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7" t="s">
        <v>37</v>
      </c>
      <c r="B100" s="99" t="str">
        <f>+B97</f>
        <v>Dansport A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Vršovice A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Dansport A</v>
      </c>
      <c r="D103" s="249"/>
      <c r="E103" s="249"/>
      <c r="F103" s="249"/>
      <c r="G103" s="250"/>
      <c r="H103" s="249" t="str">
        <f>+B98</f>
        <v>Vršovice A</v>
      </c>
      <c r="I103" s="249"/>
      <c r="J103" s="249"/>
      <c r="K103" s="249"/>
      <c r="L103" s="249"/>
    </row>
    <row r="104" spans="1:32" s="91" customFormat="1" ht="18" customHeight="1" x14ac:dyDescent="0.3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Dansport A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3. liga'!$A$18</f>
        <v>3.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Vršovice A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7" t="s">
        <v>38</v>
      </c>
      <c r="B109" s="103" t="str">
        <f>VLOOKUP(Q116,'tab 3. liga'!$A$2:$I$16,2,0)</f>
        <v>Vršovice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3. liga'!$A$2:$I$16,6,0)</f>
        <v>Mikulova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7" t="s">
        <v>37</v>
      </c>
      <c r="B112" s="99" t="str">
        <f>+B109</f>
        <v>Vršovice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Mikulova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Vršovice B</v>
      </c>
      <c r="D115" s="249"/>
      <c r="E115" s="249"/>
      <c r="F115" s="249"/>
      <c r="G115" s="250"/>
      <c r="H115" s="249" t="str">
        <f>+B110</f>
        <v>Mikulova C</v>
      </c>
      <c r="I115" s="249"/>
      <c r="J115" s="249"/>
      <c r="K115" s="249"/>
      <c r="L115" s="249"/>
    </row>
    <row r="116" spans="1:32" s="91" customFormat="1" ht="18" customHeight="1" x14ac:dyDescent="0.3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Vršovice B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3. liga'!$A$18</f>
        <v>3.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Mikulova C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7" t="s">
        <v>38</v>
      </c>
      <c r="B121" s="103" t="str">
        <f>VLOOKUP(Q128,'tab 3. liga'!$A$2:$I$16,2,0)</f>
        <v>Vršovice A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3. liga'!$A$2:$I$16,6,0)</f>
        <v>Meteor A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7" t="s">
        <v>37</v>
      </c>
      <c r="B124" s="99" t="str">
        <f>+B121</f>
        <v>Vršovice A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Meteor A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Vršovice A</v>
      </c>
      <c r="D127" s="249"/>
      <c r="E127" s="249"/>
      <c r="F127" s="249"/>
      <c r="G127" s="250"/>
      <c r="H127" s="249" t="str">
        <f>+B122</f>
        <v>Meteor A</v>
      </c>
      <c r="I127" s="249"/>
      <c r="J127" s="249"/>
      <c r="K127" s="249"/>
      <c r="L127" s="249"/>
    </row>
    <row r="128" spans="1:32" s="91" customFormat="1" ht="18" customHeight="1" x14ac:dyDescent="0.3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Vršovice A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3. liga'!$A$18</f>
        <v>3.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Meteor A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7" t="s">
        <v>38</v>
      </c>
      <c r="B133" s="103" t="str">
        <f>VLOOKUP(Q140,'tab 3. liga'!$A$2:$I$16,2,0)</f>
        <v>Vršovice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3. liga'!$A$2:$I$16,6,0)</f>
        <v>Počernice B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7" t="s">
        <v>37</v>
      </c>
      <c r="B136" s="99" t="str">
        <f>+B133</f>
        <v>Vršovice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Počernice B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Vršovice B</v>
      </c>
      <c r="D139" s="249"/>
      <c r="E139" s="249"/>
      <c r="F139" s="249"/>
      <c r="G139" s="250"/>
      <c r="H139" s="249" t="str">
        <f>+B134</f>
        <v>Počernice B</v>
      </c>
      <c r="I139" s="249"/>
      <c r="J139" s="249"/>
      <c r="K139" s="249"/>
      <c r="L139" s="249"/>
    </row>
    <row r="140" spans="1:32" s="91" customFormat="1" ht="18" customHeight="1" x14ac:dyDescent="0.3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Vršovice B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3. liga'!$A$18</f>
        <v>3.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Počernice B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7" t="s">
        <v>38</v>
      </c>
      <c r="B145" s="103" t="str">
        <f>VLOOKUP(Q152,'tab 3. liga'!$A$2:$I$16,2,0)</f>
        <v>Meteor A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3. liga'!$A$2:$I$16,6,0)</f>
        <v>Dansport A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7" t="s">
        <v>37</v>
      </c>
      <c r="B148" s="99" t="str">
        <f>+B145</f>
        <v>Meteor A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Dansport A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Meteor A</v>
      </c>
      <c r="D151" s="249"/>
      <c r="E151" s="249"/>
      <c r="F151" s="249"/>
      <c r="G151" s="250"/>
      <c r="H151" s="249" t="str">
        <f>+B146</f>
        <v>Dansport A</v>
      </c>
      <c r="I151" s="249"/>
      <c r="J151" s="249"/>
      <c r="K151" s="249"/>
      <c r="L151" s="249"/>
    </row>
    <row r="152" spans="1:32" s="91" customFormat="1" ht="18" customHeight="1" x14ac:dyDescent="0.3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Meteor A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3. liga'!$A$18</f>
        <v>3.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Dansport A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7" t="s">
        <v>38</v>
      </c>
      <c r="B157" s="103" t="str">
        <f>VLOOKUP(Q164,'tab 3. liga'!$A$2:$I$16,2,0)</f>
        <v>Počernice B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3. liga'!$A$2:$I$16,6,0)</f>
        <v>Mikulova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7" t="s">
        <v>37</v>
      </c>
      <c r="B160" s="99" t="str">
        <f>+B157</f>
        <v>Počernice B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Mikulova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Počernice B</v>
      </c>
      <c r="D163" s="249"/>
      <c r="E163" s="249"/>
      <c r="F163" s="249"/>
      <c r="G163" s="250"/>
      <c r="H163" s="249" t="str">
        <f>+B158</f>
        <v>Mikulova C</v>
      </c>
      <c r="I163" s="249"/>
      <c r="J163" s="249"/>
      <c r="K163" s="249"/>
      <c r="L163" s="249"/>
    </row>
    <row r="164" spans="1:32" s="91" customFormat="1" ht="18" customHeight="1" x14ac:dyDescent="0.3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Počernice B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3. liga'!$A$18</f>
        <v>3.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Mikulova C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7" t="s">
        <v>38</v>
      </c>
      <c r="B169" s="103" t="str">
        <f>VLOOKUP(Q176,'tab 3. liga'!$A$2:$I$16,2,0)</f>
        <v>Vršovice A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3. liga'!$A$2:$I$16,6,0)</f>
        <v>Vršovice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7" t="s">
        <v>37</v>
      </c>
      <c r="B172" s="99" t="str">
        <f>+B169</f>
        <v>Vršovice A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Vršovice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Vršovice A</v>
      </c>
      <c r="D175" s="249"/>
      <c r="E175" s="249"/>
      <c r="F175" s="249"/>
      <c r="G175" s="250"/>
      <c r="H175" s="249" t="str">
        <f>+B170</f>
        <v>Vršovice B</v>
      </c>
      <c r="I175" s="249"/>
      <c r="J175" s="249"/>
      <c r="K175" s="249"/>
      <c r="L175" s="249"/>
    </row>
    <row r="176" spans="1:32" s="91" customFormat="1" ht="18" customHeight="1" x14ac:dyDescent="0.3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Vršovice A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3. liga'!$A$18</f>
        <v>3.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Vršovice B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-0.249977111117893"/>
    <pageSetUpPr fitToPage="1"/>
  </sheetPr>
  <dimension ref="A1:AK47"/>
  <sheetViews>
    <sheetView zoomScale="90" zoomScaleNormal="90" workbookViewId="0">
      <selection activeCell="AC23" sqref="AC23:AC24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5" customHeight="1" x14ac:dyDescent="0.3">
      <c r="A2" s="22">
        <v>1</v>
      </c>
      <c r="B2" s="240" t="str">
        <f>+A23</f>
        <v>Kometa C</v>
      </c>
      <c r="C2" s="241"/>
      <c r="D2" s="241"/>
      <c r="E2" s="241"/>
      <c r="F2" s="240" t="str">
        <f>+A27</f>
        <v>Pečky B</v>
      </c>
      <c r="G2" s="241"/>
      <c r="H2" s="241"/>
      <c r="I2" s="241"/>
      <c r="J2" s="69">
        <f t="shared" ref="J2:J16" si="0">+IF(N2&gt;O2,1,0)+IF(P2&gt;Q2,1,0)</f>
        <v>2</v>
      </c>
      <c r="K2" s="70">
        <f t="shared" ref="K2:K16" si="1">+IF(N2&lt;O2,1,0)+IF(P2&lt;Q2,1,0)</f>
        <v>0</v>
      </c>
      <c r="L2" s="71">
        <f t="shared" ref="L2:L16" si="2">+N2+P2</f>
        <v>50</v>
      </c>
      <c r="M2" s="72">
        <f t="shared" ref="M2:M16" si="3">+O2+Q2</f>
        <v>0</v>
      </c>
      <c r="N2" s="73">
        <v>25</v>
      </c>
      <c r="O2" s="74">
        <v>0</v>
      </c>
      <c r="P2" s="73">
        <v>25</v>
      </c>
      <c r="Q2" s="74">
        <v>0</v>
      </c>
      <c r="R2" s="17"/>
      <c r="S2" s="17"/>
      <c r="T2" s="17"/>
      <c r="U2" s="17"/>
      <c r="V2" s="17"/>
    </row>
    <row r="3" spans="1:28" ht="14.55" customHeight="1" x14ac:dyDescent="0.3">
      <c r="A3" s="82">
        <v>2</v>
      </c>
      <c r="B3" s="236" t="str">
        <f>+A21</f>
        <v>Kunice A</v>
      </c>
      <c r="C3" s="237"/>
      <c r="D3" s="237"/>
      <c r="E3" s="237"/>
      <c r="F3" s="236" t="str">
        <f>+A25</f>
        <v>Kometa B</v>
      </c>
      <c r="G3" s="237"/>
      <c r="H3" s="237"/>
      <c r="I3" s="237"/>
      <c r="J3" s="83">
        <f t="shared" si="0"/>
        <v>1</v>
      </c>
      <c r="K3" s="84">
        <f t="shared" si="1"/>
        <v>1</v>
      </c>
      <c r="L3" s="85">
        <f t="shared" si="2"/>
        <v>46</v>
      </c>
      <c r="M3" s="86">
        <f t="shared" si="3"/>
        <v>46</v>
      </c>
      <c r="N3" s="87">
        <v>25</v>
      </c>
      <c r="O3" s="88">
        <v>21</v>
      </c>
      <c r="P3" s="87">
        <v>21</v>
      </c>
      <c r="Q3" s="88">
        <v>25</v>
      </c>
      <c r="R3" s="17"/>
      <c r="S3" s="17"/>
      <c r="T3" s="17"/>
      <c r="U3" s="17"/>
      <c r="V3" s="17"/>
    </row>
    <row r="4" spans="1:28" ht="14.55" customHeight="1" x14ac:dyDescent="0.3">
      <c r="A4" s="82">
        <v>3</v>
      </c>
      <c r="B4" s="236" t="str">
        <f>+A21</f>
        <v>Kunice A</v>
      </c>
      <c r="C4" s="237"/>
      <c r="D4" s="237"/>
      <c r="E4" s="237"/>
      <c r="F4" s="236" t="str">
        <f>+A31</f>
        <v>Mikulova E</v>
      </c>
      <c r="G4" s="237"/>
      <c r="H4" s="237"/>
      <c r="I4" s="237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3"/>
        <v>32</v>
      </c>
      <c r="N4" s="87">
        <v>25</v>
      </c>
      <c r="O4" s="88">
        <v>16</v>
      </c>
      <c r="P4" s="87">
        <v>25</v>
      </c>
      <c r="Q4" s="88">
        <v>16</v>
      </c>
      <c r="R4" s="17"/>
      <c r="S4" s="17"/>
      <c r="T4" s="17"/>
      <c r="U4" s="17"/>
      <c r="V4" s="17"/>
    </row>
    <row r="5" spans="1:28" ht="14.55" customHeight="1" x14ac:dyDescent="0.3">
      <c r="A5" s="82">
        <v>4</v>
      </c>
      <c r="B5" s="232" t="str">
        <f>+A25</f>
        <v>Kometa B</v>
      </c>
      <c r="C5" s="233"/>
      <c r="D5" s="233"/>
      <c r="E5" s="233"/>
      <c r="F5" s="236" t="str">
        <f>+A29</f>
        <v>Orion C</v>
      </c>
      <c r="G5" s="237"/>
      <c r="H5" s="237"/>
      <c r="I5" s="237"/>
      <c r="J5" s="83">
        <f t="shared" si="0"/>
        <v>1</v>
      </c>
      <c r="K5" s="84">
        <f t="shared" si="1"/>
        <v>1</v>
      </c>
      <c r="L5" s="85">
        <f t="shared" si="2"/>
        <v>45</v>
      </c>
      <c r="M5" s="86">
        <f t="shared" si="3"/>
        <v>42</v>
      </c>
      <c r="N5" s="87">
        <v>20</v>
      </c>
      <c r="O5" s="88">
        <v>25</v>
      </c>
      <c r="P5" s="87">
        <v>25</v>
      </c>
      <c r="Q5" s="88">
        <v>17</v>
      </c>
      <c r="R5" s="17"/>
      <c r="S5" s="17"/>
      <c r="T5" s="17"/>
      <c r="U5" s="17"/>
      <c r="V5" s="17"/>
    </row>
    <row r="6" spans="1:28" ht="14.55" customHeight="1" x14ac:dyDescent="0.3">
      <c r="A6" s="82">
        <v>5</v>
      </c>
      <c r="B6" s="236" t="str">
        <f>+A23</f>
        <v>Kometa C</v>
      </c>
      <c r="C6" s="237"/>
      <c r="D6" s="237"/>
      <c r="E6" s="237"/>
      <c r="F6" s="232" t="str">
        <f>+A31</f>
        <v>Mikulova E</v>
      </c>
      <c r="G6" s="233"/>
      <c r="H6" s="233"/>
      <c r="I6" s="233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3"/>
        <v>39</v>
      </c>
      <c r="N6" s="87">
        <v>25</v>
      </c>
      <c r="O6" s="88">
        <v>22</v>
      </c>
      <c r="P6" s="87">
        <v>25</v>
      </c>
      <c r="Q6" s="88">
        <v>17</v>
      </c>
      <c r="R6" s="17"/>
      <c r="S6" s="17"/>
      <c r="T6" s="17"/>
      <c r="U6" s="17"/>
      <c r="V6" s="17"/>
    </row>
    <row r="7" spans="1:28" ht="14.55" customHeight="1" x14ac:dyDescent="0.3">
      <c r="A7" s="82">
        <v>6</v>
      </c>
      <c r="B7" s="232" t="str">
        <f>+A27</f>
        <v>Pečky B</v>
      </c>
      <c r="C7" s="233"/>
      <c r="D7" s="233"/>
      <c r="E7" s="233"/>
      <c r="F7" s="232" t="str">
        <f>+A29</f>
        <v>Orion C</v>
      </c>
      <c r="G7" s="233"/>
      <c r="H7" s="233"/>
      <c r="I7" s="233"/>
      <c r="J7" s="83">
        <f t="shared" si="0"/>
        <v>0</v>
      </c>
      <c r="K7" s="84">
        <f t="shared" si="1"/>
        <v>2</v>
      </c>
      <c r="L7" s="85">
        <f t="shared" si="2"/>
        <v>0</v>
      </c>
      <c r="M7" s="86">
        <f t="shared" si="3"/>
        <v>50</v>
      </c>
      <c r="N7" s="87">
        <v>0</v>
      </c>
      <c r="O7" s="88">
        <v>25</v>
      </c>
      <c r="P7" s="87">
        <v>0</v>
      </c>
      <c r="Q7" s="88">
        <v>25</v>
      </c>
      <c r="R7" s="17"/>
      <c r="S7" s="17"/>
      <c r="T7" s="17"/>
      <c r="U7" s="17"/>
      <c r="V7" s="17"/>
    </row>
    <row r="8" spans="1:28" ht="14.55" customHeight="1" x14ac:dyDescent="0.3">
      <c r="A8" s="82">
        <v>7</v>
      </c>
      <c r="B8" s="232" t="str">
        <f>+A25</f>
        <v>Kometa B</v>
      </c>
      <c r="C8" s="233"/>
      <c r="D8" s="233"/>
      <c r="E8" s="233"/>
      <c r="F8" s="232" t="str">
        <f>+A23</f>
        <v>Kometa C</v>
      </c>
      <c r="G8" s="233"/>
      <c r="H8" s="233"/>
      <c r="I8" s="233"/>
      <c r="J8" s="83">
        <f t="shared" si="0"/>
        <v>1</v>
      </c>
      <c r="K8" s="84">
        <f t="shared" si="1"/>
        <v>1</v>
      </c>
      <c r="L8" s="85">
        <f t="shared" si="2"/>
        <v>44</v>
      </c>
      <c r="M8" s="86">
        <f t="shared" si="3"/>
        <v>39</v>
      </c>
      <c r="N8" s="87">
        <v>25</v>
      </c>
      <c r="O8" s="88">
        <v>14</v>
      </c>
      <c r="P8" s="87">
        <v>19</v>
      </c>
      <c r="Q8" s="88">
        <v>25</v>
      </c>
      <c r="R8" s="17"/>
      <c r="S8" s="17"/>
      <c r="T8" s="17"/>
      <c r="U8" s="17"/>
      <c r="V8" s="17"/>
    </row>
    <row r="9" spans="1:28" ht="14.55" customHeight="1" x14ac:dyDescent="0.3">
      <c r="A9" s="82">
        <v>8</v>
      </c>
      <c r="B9" s="232" t="str">
        <f>+A21</f>
        <v>Kunice A</v>
      </c>
      <c r="C9" s="233"/>
      <c r="D9" s="233"/>
      <c r="E9" s="233"/>
      <c r="F9" s="232" t="str">
        <f>+A27</f>
        <v>Pečky B</v>
      </c>
      <c r="G9" s="233"/>
      <c r="H9" s="233"/>
      <c r="I9" s="233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3"/>
        <v>0</v>
      </c>
      <c r="N9" s="87">
        <v>25</v>
      </c>
      <c r="O9" s="88">
        <v>0</v>
      </c>
      <c r="P9" s="87">
        <v>25</v>
      </c>
      <c r="Q9" s="88">
        <v>0</v>
      </c>
      <c r="R9" s="17"/>
      <c r="S9" s="17"/>
      <c r="T9" s="17"/>
      <c r="U9" s="17"/>
      <c r="V9" s="17"/>
    </row>
    <row r="10" spans="1:28" ht="14.55" customHeight="1" x14ac:dyDescent="0.3">
      <c r="A10" s="82">
        <v>9</v>
      </c>
      <c r="B10" s="236" t="str">
        <f>+A25</f>
        <v>Kometa B</v>
      </c>
      <c r="C10" s="237"/>
      <c r="D10" s="237"/>
      <c r="E10" s="237"/>
      <c r="F10" s="236" t="str">
        <f>+A31</f>
        <v>Mikulova E</v>
      </c>
      <c r="G10" s="237"/>
      <c r="H10" s="237"/>
      <c r="I10" s="237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3"/>
        <v>37</v>
      </c>
      <c r="N10" s="87">
        <v>25</v>
      </c>
      <c r="O10" s="88">
        <v>16</v>
      </c>
      <c r="P10" s="87">
        <v>25</v>
      </c>
      <c r="Q10" s="88">
        <v>21</v>
      </c>
      <c r="R10" s="17"/>
      <c r="S10" s="17"/>
      <c r="T10" s="17"/>
      <c r="U10" s="17"/>
      <c r="V10" s="17"/>
    </row>
    <row r="11" spans="1:28" ht="14.55" customHeight="1" x14ac:dyDescent="0.3">
      <c r="A11" s="82">
        <v>10</v>
      </c>
      <c r="B11" s="232" t="str">
        <f>+A29</f>
        <v>Orion C</v>
      </c>
      <c r="C11" s="233"/>
      <c r="D11" s="233"/>
      <c r="E11" s="233"/>
      <c r="F11" s="232" t="str">
        <f>+A21</f>
        <v>Kunice A</v>
      </c>
      <c r="G11" s="233"/>
      <c r="H11" s="233"/>
      <c r="I11" s="233"/>
      <c r="J11" s="83">
        <f t="shared" si="0"/>
        <v>2</v>
      </c>
      <c r="K11" s="84">
        <f t="shared" si="1"/>
        <v>0</v>
      </c>
      <c r="L11" s="85">
        <f t="shared" si="2"/>
        <v>50</v>
      </c>
      <c r="M11" s="86">
        <f t="shared" si="3"/>
        <v>34</v>
      </c>
      <c r="N11" s="87">
        <v>25</v>
      </c>
      <c r="O11" s="88">
        <v>16</v>
      </c>
      <c r="P11" s="87">
        <v>25</v>
      </c>
      <c r="Q11" s="88">
        <v>18</v>
      </c>
      <c r="R11" s="17"/>
      <c r="S11" s="17"/>
      <c r="T11" s="17"/>
      <c r="U11" s="17"/>
      <c r="V11" s="17"/>
    </row>
    <row r="12" spans="1:28" ht="14.55" customHeight="1" x14ac:dyDescent="0.3">
      <c r="A12" s="82">
        <v>11</v>
      </c>
      <c r="B12" s="232" t="str">
        <f>+A31</f>
        <v>Mikulova E</v>
      </c>
      <c r="C12" s="233"/>
      <c r="D12" s="233"/>
      <c r="E12" s="233"/>
      <c r="F12" s="232" t="str">
        <f>+A27</f>
        <v>Pečky B</v>
      </c>
      <c r="G12" s="233"/>
      <c r="H12" s="233"/>
      <c r="I12" s="233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3"/>
        <v>0</v>
      </c>
      <c r="N12" s="87">
        <v>25</v>
      </c>
      <c r="O12" s="88">
        <v>0</v>
      </c>
      <c r="P12" s="87">
        <v>25</v>
      </c>
      <c r="Q12" s="88">
        <v>0</v>
      </c>
      <c r="R12" s="17"/>
      <c r="S12" s="17"/>
      <c r="T12" s="17"/>
      <c r="U12" s="17"/>
      <c r="V12" s="17"/>
    </row>
    <row r="13" spans="1:28" ht="14.55" customHeight="1" x14ac:dyDescent="0.3">
      <c r="A13" s="82">
        <v>12</v>
      </c>
      <c r="B13" s="229" t="str">
        <f>+A29</f>
        <v>Orion C</v>
      </c>
      <c r="C13" s="230"/>
      <c r="D13" s="230"/>
      <c r="E13" s="231"/>
      <c r="F13" s="232" t="str">
        <f>+A23</f>
        <v>Kometa C</v>
      </c>
      <c r="G13" s="233"/>
      <c r="H13" s="233"/>
      <c r="I13" s="233"/>
      <c r="J13" s="83">
        <f t="shared" si="0"/>
        <v>2</v>
      </c>
      <c r="K13" s="84">
        <f t="shared" si="1"/>
        <v>0</v>
      </c>
      <c r="L13" s="85">
        <f t="shared" si="2"/>
        <v>52</v>
      </c>
      <c r="M13" s="86">
        <f t="shared" si="3"/>
        <v>42</v>
      </c>
      <c r="N13" s="87">
        <v>25</v>
      </c>
      <c r="O13" s="88">
        <v>17</v>
      </c>
      <c r="P13" s="87">
        <v>27</v>
      </c>
      <c r="Q13" s="88">
        <v>25</v>
      </c>
      <c r="R13" s="17"/>
      <c r="S13" s="17"/>
      <c r="T13" s="17"/>
      <c r="U13" s="17"/>
      <c r="V13" s="17"/>
    </row>
    <row r="14" spans="1:28" ht="14.55" customHeight="1" x14ac:dyDescent="0.3">
      <c r="A14" s="82">
        <v>13</v>
      </c>
      <c r="B14" s="229" t="str">
        <f>+A27</f>
        <v>Pečky B</v>
      </c>
      <c r="C14" s="230"/>
      <c r="D14" s="230"/>
      <c r="E14" s="231"/>
      <c r="F14" s="232" t="str">
        <f>+A25</f>
        <v>Kometa B</v>
      </c>
      <c r="G14" s="233"/>
      <c r="H14" s="233"/>
      <c r="I14" s="233"/>
      <c r="J14" s="83">
        <f t="shared" si="0"/>
        <v>0</v>
      </c>
      <c r="K14" s="84">
        <f t="shared" si="1"/>
        <v>2</v>
      </c>
      <c r="L14" s="85">
        <f t="shared" si="2"/>
        <v>0</v>
      </c>
      <c r="M14" s="86">
        <f t="shared" si="3"/>
        <v>50</v>
      </c>
      <c r="N14" s="87">
        <v>0</v>
      </c>
      <c r="O14" s="88">
        <v>25</v>
      </c>
      <c r="P14" s="87">
        <v>0</v>
      </c>
      <c r="Q14" s="88">
        <v>25</v>
      </c>
      <c r="R14" s="17"/>
      <c r="S14" s="17"/>
      <c r="T14" s="17"/>
      <c r="U14" s="17"/>
      <c r="V14" s="17"/>
    </row>
    <row r="15" spans="1:28" ht="14.55" customHeight="1" x14ac:dyDescent="0.3">
      <c r="A15" s="82">
        <v>14</v>
      </c>
      <c r="B15" s="232" t="str">
        <f>+A23</f>
        <v>Kometa C</v>
      </c>
      <c r="C15" s="233"/>
      <c r="D15" s="233"/>
      <c r="E15" s="233"/>
      <c r="F15" s="232" t="str">
        <f>+A21</f>
        <v>Kunice A</v>
      </c>
      <c r="G15" s="233"/>
      <c r="H15" s="233"/>
      <c r="I15" s="233"/>
      <c r="J15" s="83">
        <f t="shared" si="0"/>
        <v>1</v>
      </c>
      <c r="K15" s="84">
        <f t="shared" si="1"/>
        <v>1</v>
      </c>
      <c r="L15" s="85">
        <f t="shared" si="2"/>
        <v>48</v>
      </c>
      <c r="M15" s="86">
        <f t="shared" si="3"/>
        <v>48</v>
      </c>
      <c r="N15" s="87">
        <v>23</v>
      </c>
      <c r="O15" s="88">
        <v>25</v>
      </c>
      <c r="P15" s="87">
        <v>25</v>
      </c>
      <c r="Q15" s="88">
        <v>23</v>
      </c>
      <c r="R15" s="17"/>
      <c r="S15" s="17"/>
      <c r="T15" s="17"/>
      <c r="U15" s="17"/>
      <c r="V15" s="17"/>
    </row>
    <row r="16" spans="1:28" ht="15" customHeight="1" thickBot="1" x14ac:dyDescent="0.35">
      <c r="A16" s="75">
        <v>15</v>
      </c>
      <c r="B16" s="234" t="str">
        <f>+A31</f>
        <v>Mikulova E</v>
      </c>
      <c r="C16" s="235"/>
      <c r="D16" s="235"/>
      <c r="E16" s="235"/>
      <c r="F16" s="234" t="str">
        <f>+A29</f>
        <v>Orion C</v>
      </c>
      <c r="G16" s="235"/>
      <c r="H16" s="235"/>
      <c r="I16" s="235"/>
      <c r="J16" s="76">
        <f t="shared" si="0"/>
        <v>0</v>
      </c>
      <c r="K16" s="77">
        <f t="shared" si="1"/>
        <v>2</v>
      </c>
      <c r="L16" s="78">
        <f t="shared" si="2"/>
        <v>25</v>
      </c>
      <c r="M16" s="79">
        <f t="shared" si="3"/>
        <v>50</v>
      </c>
      <c r="N16" s="80">
        <v>17</v>
      </c>
      <c r="O16" s="81">
        <v>25</v>
      </c>
      <c r="P16" s="80">
        <v>8</v>
      </c>
      <c r="Q16" s="81">
        <v>25</v>
      </c>
      <c r="R16" s="17"/>
      <c r="S16" s="17"/>
      <c r="T16" s="17"/>
      <c r="U16" s="17"/>
      <c r="V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220" t="str">
        <f>+zadání!J2</f>
        <v>4. LIGA</v>
      </c>
      <c r="B18" s="221"/>
      <c r="C18" s="221"/>
      <c r="D18" s="222"/>
      <c r="E18" s="199" t="str">
        <f>+A21</f>
        <v>Kunice A</v>
      </c>
      <c r="F18" s="190"/>
      <c r="G18" s="200"/>
      <c r="H18" s="190" t="str">
        <f>+A23</f>
        <v>Kometa C</v>
      </c>
      <c r="I18" s="190"/>
      <c r="J18" s="190"/>
      <c r="K18" s="199" t="str">
        <f>+A25</f>
        <v>Kometa B</v>
      </c>
      <c r="L18" s="190"/>
      <c r="M18" s="200"/>
      <c r="N18" s="190" t="str">
        <f>+A27</f>
        <v>Pečky B</v>
      </c>
      <c r="O18" s="190"/>
      <c r="P18" s="190"/>
      <c r="Q18" s="199" t="str">
        <f>+A29</f>
        <v>Orion C</v>
      </c>
      <c r="R18" s="190"/>
      <c r="S18" s="200"/>
      <c r="T18" s="190" t="str">
        <f>+A31</f>
        <v>Mikulova E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2" customHeight="1" x14ac:dyDescent="0.3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2" customHeight="1" thickBot="1" x14ac:dyDescent="0.35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">
      <c r="A21" s="189" t="str">
        <f>+zadání!J3</f>
        <v>Kunice A</v>
      </c>
      <c r="B21" s="190"/>
      <c r="C21" s="190"/>
      <c r="D21" s="191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1</v>
      </c>
      <c r="L21" s="23" t="s">
        <v>0</v>
      </c>
      <c r="M21" s="23">
        <f>+K3</f>
        <v>1</v>
      </c>
      <c r="N21" s="25">
        <f>+J9</f>
        <v>2</v>
      </c>
      <c r="O21" s="23" t="s">
        <v>0</v>
      </c>
      <c r="P21" s="24">
        <f>+K9</f>
        <v>0</v>
      </c>
      <c r="Q21" s="23">
        <f>+K11</f>
        <v>0</v>
      </c>
      <c r="R21" s="23" t="s">
        <v>0</v>
      </c>
      <c r="S21" s="23">
        <f>+J11</f>
        <v>2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6</v>
      </c>
      <c r="X21" s="23" t="s">
        <v>0</v>
      </c>
      <c r="Y21" s="24">
        <f t="shared" ref="Y21:Y32" si="4">+G21+J21+M21+P21+S21+V21</f>
        <v>4</v>
      </c>
      <c r="Z21" s="262">
        <f>IF(W21+Y21=0,"",W21+SUM(AF21:AK21))</f>
        <v>9</v>
      </c>
      <c r="AA21" s="263"/>
      <c r="AB21" s="197">
        <f>+IF(E22&gt;G22,1,0)+IF(H22&gt;J22,1,0)+IF(K22&gt;M22,1,0)+IF(N22&gt;P22,1,0)+IF(Q22&gt;S22,1,0)+IF(T22&gt;V22,1,0)</f>
        <v>2</v>
      </c>
      <c r="AC21" s="198" t="str">
        <f>IFERROR(CONCATENATE(RANK(AE21,$AE$21:$AE$31),"."),"")</f>
        <v>3.</v>
      </c>
      <c r="AE21">
        <f>+Z21*1000000000+AB21*1000000+IFERROR(W21/Y21,10)*1000+IFERROR(W22/Y22,10)</f>
        <v>9002001501.295454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0.5</v>
      </c>
      <c r="AH21">
        <f>IF(OR(AND(K22="",M22=""),AND(K22=0,M22=0)),0,IF(K22&gt;M22,1,IF(K22=M22,0.5,0)))</f>
        <v>0.5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1</v>
      </c>
    </row>
    <row r="22" spans="1:37" ht="21" customHeight="1" x14ac:dyDescent="0.3">
      <c r="A22" s="192"/>
      <c r="B22" s="193"/>
      <c r="C22" s="193"/>
      <c r="D22" s="194"/>
      <c r="E22" s="35"/>
      <c r="F22" s="35"/>
      <c r="G22" s="35"/>
      <c r="H22" s="26">
        <f>+M15</f>
        <v>48</v>
      </c>
      <c r="I22" s="18" t="s">
        <v>0</v>
      </c>
      <c r="J22" s="27">
        <f>+L15</f>
        <v>48</v>
      </c>
      <c r="K22" s="18">
        <f>+L3</f>
        <v>46</v>
      </c>
      <c r="L22" s="18" t="s">
        <v>0</v>
      </c>
      <c r="M22" s="18">
        <f>+M3</f>
        <v>46</v>
      </c>
      <c r="N22" s="26">
        <f>+L9</f>
        <v>50</v>
      </c>
      <c r="O22" s="18" t="s">
        <v>0</v>
      </c>
      <c r="P22" s="27">
        <f>+M9</f>
        <v>0</v>
      </c>
      <c r="Q22" s="18">
        <f>+M11</f>
        <v>34</v>
      </c>
      <c r="R22" s="18" t="s">
        <v>0</v>
      </c>
      <c r="S22" s="18">
        <f>+L11</f>
        <v>50</v>
      </c>
      <c r="T22" s="26">
        <f>+L4</f>
        <v>50</v>
      </c>
      <c r="U22" s="18" t="s">
        <v>0</v>
      </c>
      <c r="V22" s="30">
        <f>+M4</f>
        <v>32</v>
      </c>
      <c r="W22" s="56">
        <f t="shared" ref="W22:W32" si="5">+E22+H22+K22+N22+Q22+T22</f>
        <v>228</v>
      </c>
      <c r="X22" s="57" t="s">
        <v>0</v>
      </c>
      <c r="Y22" s="58">
        <f t="shared" si="4"/>
        <v>176</v>
      </c>
      <c r="Z22" s="264"/>
      <c r="AA22" s="265"/>
      <c r="AB22" s="169"/>
      <c r="AC22" s="171"/>
    </row>
    <row r="23" spans="1:37" ht="21" customHeight="1" x14ac:dyDescent="0.3">
      <c r="A23" s="186" t="str">
        <f>+zadání!J4</f>
        <v>Kometa C</v>
      </c>
      <c r="B23" s="163"/>
      <c r="C23" s="163"/>
      <c r="D23" s="164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2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2</v>
      </c>
      <c r="T23" s="49">
        <f>+J6</f>
        <v>2</v>
      </c>
      <c r="U23" s="50" t="s">
        <v>0</v>
      </c>
      <c r="V23" s="68">
        <f>+K6</f>
        <v>0</v>
      </c>
      <c r="W23" s="59">
        <f t="shared" si="5"/>
        <v>6</v>
      </c>
      <c r="X23" s="50" t="s">
        <v>0</v>
      </c>
      <c r="Y23" s="51">
        <f t="shared" si="4"/>
        <v>4</v>
      </c>
      <c r="Z23" s="165">
        <f t="shared" ref="Z23" si="6">IF(W23+Y23=0,"",W23+SUM(AF23:AK23))</f>
        <v>8.5</v>
      </c>
      <c r="AA23" s="166"/>
      <c r="AB23" s="187">
        <f t="shared" ref="AB23" si="7">+IF(E24&gt;G24,1,0)+IF(H24&gt;J24,1,0)+IF(K24&gt;M24,1,0)+IF(N24&gt;P24,1,0)+IF(Q24&gt;S24,1,0)+IF(T24&gt;V24,1,0)</f>
        <v>2</v>
      </c>
      <c r="AC23" s="188" t="str">
        <f t="shared" ref="AC23" si="8">IFERROR(CONCATENATE(RANK(AE23,$AE$21:$AE$31),"."),"")</f>
        <v>4.</v>
      </c>
      <c r="AE23">
        <f>+Z23*1000000000+AB23*1000000+IFERROR(W23/Y23,10)*1000+IFERROR(W24/Y24,10)</f>
        <v>8502001501.2513657</v>
      </c>
      <c r="AF23">
        <f>IF(OR(AND(E24="",G24=""),AND(E24=0,G24=0)),0,IF(E24&gt;G24,1,IF(E24=G24,0.5,0)))</f>
        <v>0.5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1</v>
      </c>
    </row>
    <row r="24" spans="1:37" ht="21" customHeight="1" x14ac:dyDescent="0.3">
      <c r="A24" s="162"/>
      <c r="B24" s="163"/>
      <c r="C24" s="163"/>
      <c r="D24" s="164"/>
      <c r="E24" s="45">
        <f>+J22</f>
        <v>48</v>
      </c>
      <c r="F24" s="45" t="s">
        <v>0</v>
      </c>
      <c r="G24" s="45">
        <f>+H22</f>
        <v>48</v>
      </c>
      <c r="H24" s="42"/>
      <c r="I24" s="43"/>
      <c r="J24" s="44"/>
      <c r="K24" s="45">
        <f>+M8</f>
        <v>39</v>
      </c>
      <c r="L24" s="45" t="s">
        <v>0</v>
      </c>
      <c r="M24" s="45">
        <f>+L8</f>
        <v>44</v>
      </c>
      <c r="N24" s="46">
        <f>+L2</f>
        <v>50</v>
      </c>
      <c r="O24" s="45" t="s">
        <v>0</v>
      </c>
      <c r="P24" s="47">
        <f>+M2</f>
        <v>0</v>
      </c>
      <c r="Q24" s="45">
        <f>+M13</f>
        <v>42</v>
      </c>
      <c r="R24" s="45" t="s">
        <v>0</v>
      </c>
      <c r="S24" s="45">
        <f>+L13</f>
        <v>52</v>
      </c>
      <c r="T24" s="46">
        <f>+L6</f>
        <v>50</v>
      </c>
      <c r="U24" s="45" t="s">
        <v>0</v>
      </c>
      <c r="V24" s="48">
        <f>+M6</f>
        <v>39</v>
      </c>
      <c r="W24" s="53">
        <f t="shared" si="5"/>
        <v>229</v>
      </c>
      <c r="X24" s="54" t="s">
        <v>0</v>
      </c>
      <c r="Y24" s="55">
        <f t="shared" si="4"/>
        <v>183</v>
      </c>
      <c r="Z24" s="167"/>
      <c r="AA24" s="168"/>
      <c r="AB24" s="170"/>
      <c r="AC24" s="172"/>
    </row>
    <row r="25" spans="1:37" ht="21" customHeight="1" x14ac:dyDescent="0.3">
      <c r="A25" s="180" t="str">
        <f>+zadání!J5</f>
        <v>Kometa B</v>
      </c>
      <c r="B25" s="181"/>
      <c r="C25" s="181"/>
      <c r="D25" s="182"/>
      <c r="E25" s="36">
        <f>+M21</f>
        <v>1</v>
      </c>
      <c r="F25" s="36" t="s">
        <v>0</v>
      </c>
      <c r="G25" s="36">
        <f>+K21</f>
        <v>1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1</v>
      </c>
      <c r="R25" s="36" t="s">
        <v>0</v>
      </c>
      <c r="S25" s="36">
        <f>+K5</f>
        <v>1</v>
      </c>
      <c r="T25" s="64">
        <f>+J10</f>
        <v>2</v>
      </c>
      <c r="U25" s="36" t="s">
        <v>0</v>
      </c>
      <c r="V25" s="66">
        <f>+K10</f>
        <v>0</v>
      </c>
      <c r="W25" s="67">
        <f t="shared" si="5"/>
        <v>7</v>
      </c>
      <c r="X25" s="36" t="s">
        <v>0</v>
      </c>
      <c r="Y25" s="65">
        <f t="shared" si="4"/>
        <v>3</v>
      </c>
      <c r="Z25" s="165">
        <f t="shared" ref="Z25" si="9">IF(W25+Y25=0,"",W25+SUM(AF25:AK25))</f>
        <v>11.5</v>
      </c>
      <c r="AA25" s="166"/>
      <c r="AB25" s="169">
        <f t="shared" ref="AB25" si="10">+IF(E26&gt;G26,1,0)+IF(H26&gt;J26,1,0)+IF(K26&gt;M26,1,0)+IF(N26&gt;P26,1,0)+IF(Q26&gt;S26,1,0)+IF(T26&gt;V26,1,0)</f>
        <v>4</v>
      </c>
      <c r="AC25" s="171" t="str">
        <f t="shared" ref="AC25" si="11">IFERROR(CONCATENATE(RANK(AE25,$AE$21:$AE$31),"."),"")</f>
        <v>2.</v>
      </c>
      <c r="AE25">
        <f>+Z25*1000000000+AB25*1000000+IFERROR(W25/Y25,10)*1000+IFERROR(W26/Y26,10)</f>
        <v>11504002334.76626</v>
      </c>
      <c r="AF25">
        <f>IF(OR(AND(E26="",G26=""),AND(E26=0,G26=0)),0,IF(E26&gt;G26,1,IF(E26=G26,0.5,0)))</f>
        <v>0.5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">
      <c r="A26" s="183"/>
      <c r="B26" s="184"/>
      <c r="C26" s="184"/>
      <c r="D26" s="185"/>
      <c r="E26" s="18">
        <f>+M22</f>
        <v>46</v>
      </c>
      <c r="F26" s="18" t="s">
        <v>0</v>
      </c>
      <c r="G26" s="18">
        <f>+K22</f>
        <v>46</v>
      </c>
      <c r="H26" s="26">
        <f>+M24</f>
        <v>44</v>
      </c>
      <c r="I26" s="18" t="s">
        <v>0</v>
      </c>
      <c r="J26" s="27">
        <f>+K24</f>
        <v>39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0</v>
      </c>
      <c r="Q26" s="18">
        <f>+L5</f>
        <v>45</v>
      </c>
      <c r="R26" s="18" t="s">
        <v>0</v>
      </c>
      <c r="S26" s="18">
        <f>+M5</f>
        <v>42</v>
      </c>
      <c r="T26" s="26">
        <f>+L10</f>
        <v>50</v>
      </c>
      <c r="U26" s="18" t="s">
        <v>0</v>
      </c>
      <c r="V26" s="30">
        <f>+M10</f>
        <v>37</v>
      </c>
      <c r="W26" s="56">
        <f t="shared" si="5"/>
        <v>235</v>
      </c>
      <c r="X26" s="57" t="s">
        <v>0</v>
      </c>
      <c r="Y26" s="58">
        <f t="shared" si="4"/>
        <v>164</v>
      </c>
      <c r="Z26" s="167"/>
      <c r="AA26" s="168"/>
      <c r="AB26" s="169"/>
      <c r="AC26" s="171"/>
    </row>
    <row r="27" spans="1:37" ht="21" customHeight="1" x14ac:dyDescent="0.3">
      <c r="A27" s="186" t="str">
        <f>+zadání!J6</f>
        <v>Pečky B</v>
      </c>
      <c r="B27" s="163"/>
      <c r="C27" s="163"/>
      <c r="D27" s="164"/>
      <c r="E27" s="50">
        <f>+P21</f>
        <v>0</v>
      </c>
      <c r="F27" s="50" t="s">
        <v>0</v>
      </c>
      <c r="G27" s="50">
        <f>+N21</f>
        <v>2</v>
      </c>
      <c r="H27" s="49">
        <f>+P23</f>
        <v>0</v>
      </c>
      <c r="I27" s="50" t="s">
        <v>0</v>
      </c>
      <c r="J27" s="51">
        <f>+N23</f>
        <v>2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0</v>
      </c>
      <c r="U27" s="50" t="s">
        <v>0</v>
      </c>
      <c r="V27" s="68">
        <f>+J12</f>
        <v>2</v>
      </c>
      <c r="W27" s="59">
        <f t="shared" si="5"/>
        <v>0</v>
      </c>
      <c r="X27" s="50" t="s">
        <v>0</v>
      </c>
      <c r="Y27" s="51">
        <f t="shared" si="4"/>
        <v>10</v>
      </c>
      <c r="Z27" s="165">
        <f t="shared" ref="Z27" si="12">IF(W27+Y27=0,"",W27+SUM(AF27:AK27))</f>
        <v>0</v>
      </c>
      <c r="AA27" s="166"/>
      <c r="AB27" s="187">
        <f t="shared" ref="AB27" si="13">+IF(E28&gt;G28,1,0)+IF(H28&gt;J28,1,0)+IF(K28&gt;M28,1,0)+IF(N28&gt;P28,1,0)+IF(Q28&gt;S28,1,0)+IF(T28&gt;V28,1,0)</f>
        <v>0</v>
      </c>
      <c r="AC27" s="188" t="str">
        <f t="shared" ref="AC27" si="14">IFERROR(CONCATENATE(RANK(AE27,$AE$21:$AE$31),"."),"")</f>
        <v>6.</v>
      </c>
      <c r="AE27">
        <f>+Z27*1000000000+AB27*1000000+IFERROR(W27/Y27,10)*1000+IFERROR(W28/Y28,10)</f>
        <v>0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">
      <c r="A28" s="162"/>
      <c r="B28" s="163"/>
      <c r="C28" s="163"/>
      <c r="D28" s="164"/>
      <c r="E28" s="45">
        <f>+P22</f>
        <v>0</v>
      </c>
      <c r="F28" s="45" t="s">
        <v>0</v>
      </c>
      <c r="G28" s="45">
        <f>+N22</f>
        <v>50</v>
      </c>
      <c r="H28" s="46">
        <f>+P24</f>
        <v>0</v>
      </c>
      <c r="I28" s="45" t="s">
        <v>0</v>
      </c>
      <c r="J28" s="47">
        <f>+N24</f>
        <v>50</v>
      </c>
      <c r="K28" s="45">
        <f>+P26</f>
        <v>0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0</v>
      </c>
      <c r="R28" s="45" t="s">
        <v>0</v>
      </c>
      <c r="S28" s="45">
        <f>+M7</f>
        <v>50</v>
      </c>
      <c r="T28" s="46">
        <f>+M12</f>
        <v>0</v>
      </c>
      <c r="U28" s="45" t="s">
        <v>0</v>
      </c>
      <c r="V28" s="48">
        <f>+L12</f>
        <v>50</v>
      </c>
      <c r="W28" s="53">
        <f t="shared" si="5"/>
        <v>0</v>
      </c>
      <c r="X28" s="54" t="s">
        <v>0</v>
      </c>
      <c r="Y28" s="55">
        <f t="shared" si="4"/>
        <v>250</v>
      </c>
      <c r="Z28" s="167"/>
      <c r="AA28" s="168"/>
      <c r="AB28" s="170"/>
      <c r="AC28" s="172"/>
    </row>
    <row r="29" spans="1:37" ht="21" customHeight="1" x14ac:dyDescent="0.3">
      <c r="A29" s="159" t="str">
        <f>+zadání!J7</f>
        <v>Orion C</v>
      </c>
      <c r="B29" s="160"/>
      <c r="C29" s="160"/>
      <c r="D29" s="161"/>
      <c r="E29" s="36">
        <f>+S21</f>
        <v>2</v>
      </c>
      <c r="F29" s="36" t="s">
        <v>0</v>
      </c>
      <c r="G29" s="36">
        <f>+Q21</f>
        <v>0</v>
      </c>
      <c r="H29" s="64">
        <f>+S23</f>
        <v>2</v>
      </c>
      <c r="I29" s="36" t="s">
        <v>0</v>
      </c>
      <c r="J29" s="65">
        <f>+Q23</f>
        <v>0</v>
      </c>
      <c r="K29" s="36">
        <f>+S25</f>
        <v>1</v>
      </c>
      <c r="L29" s="36" t="s">
        <v>0</v>
      </c>
      <c r="M29" s="36">
        <f>+Q25</f>
        <v>1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5"/>
        <v>9</v>
      </c>
      <c r="X29" s="36" t="s">
        <v>0</v>
      </c>
      <c r="Y29" s="65">
        <f t="shared" si="4"/>
        <v>1</v>
      </c>
      <c r="Z29" s="165">
        <f t="shared" ref="Z29" si="15">IF(W29+Y29=0,"",W29+SUM(AF29:AK29))</f>
        <v>13</v>
      </c>
      <c r="AA29" s="166"/>
      <c r="AB29" s="169">
        <f t="shared" ref="AB29" si="16">+IF(E30&gt;G30,1,0)+IF(H30&gt;J30,1,0)+IF(K30&gt;M30,1,0)+IF(N30&gt;P30,1,0)+IF(Q30&gt;S30,1,0)+IF(T30&gt;V30,1,0)</f>
        <v>4</v>
      </c>
      <c r="AC29" s="171" t="str">
        <f t="shared" ref="AC29" si="17">IFERROR(CONCATENATE(RANK(AE29,$AE$21:$AE$31),"."),"")</f>
        <v>1.</v>
      </c>
      <c r="AE29">
        <f>+Z29*1000000000+AB29*1000000+IFERROR(W29/Y29,10)*1000+IFERROR(W30/Y30,10)</f>
        <v>13004009001.671232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">
      <c r="A30" s="162"/>
      <c r="B30" s="163"/>
      <c r="C30" s="163"/>
      <c r="D30" s="164"/>
      <c r="E30" s="45">
        <f>+S22</f>
        <v>50</v>
      </c>
      <c r="F30" s="45" t="s">
        <v>0</v>
      </c>
      <c r="G30" s="45">
        <f>+Q22</f>
        <v>34</v>
      </c>
      <c r="H30" s="46">
        <f>+S24</f>
        <v>52</v>
      </c>
      <c r="I30" s="45" t="s">
        <v>0</v>
      </c>
      <c r="J30" s="47">
        <f>+Q24</f>
        <v>42</v>
      </c>
      <c r="K30" s="45">
        <f>+S26</f>
        <v>42</v>
      </c>
      <c r="L30" s="45" t="s">
        <v>0</v>
      </c>
      <c r="M30" s="45">
        <f>+Q26</f>
        <v>45</v>
      </c>
      <c r="N30" s="46">
        <f>+S28</f>
        <v>50</v>
      </c>
      <c r="O30" s="45" t="s">
        <v>0</v>
      </c>
      <c r="P30" s="47">
        <f>+Q28</f>
        <v>0</v>
      </c>
      <c r="Q30" s="42"/>
      <c r="R30" s="43"/>
      <c r="S30" s="44"/>
      <c r="T30" s="46">
        <f>+M16</f>
        <v>50</v>
      </c>
      <c r="U30" s="45" t="s">
        <v>0</v>
      </c>
      <c r="V30" s="48">
        <f>+L16</f>
        <v>25</v>
      </c>
      <c r="W30" s="53">
        <f t="shared" si="5"/>
        <v>244</v>
      </c>
      <c r="X30" s="54" t="s">
        <v>0</v>
      </c>
      <c r="Y30" s="55">
        <f t="shared" si="4"/>
        <v>146</v>
      </c>
      <c r="Z30" s="167"/>
      <c r="AA30" s="168"/>
      <c r="AB30" s="170"/>
      <c r="AC30" s="172"/>
    </row>
    <row r="31" spans="1:37" ht="21" customHeight="1" x14ac:dyDescent="0.3">
      <c r="A31" s="159" t="str">
        <f>+zadání!J8</f>
        <v>Mikulova E</v>
      </c>
      <c r="B31" s="160"/>
      <c r="C31" s="160"/>
      <c r="D31" s="161"/>
      <c r="E31" s="50">
        <f>+V21</f>
        <v>0</v>
      </c>
      <c r="F31" s="50" t="s">
        <v>0</v>
      </c>
      <c r="G31" s="50">
        <f>+T21</f>
        <v>2</v>
      </c>
      <c r="H31" s="49">
        <f>+V23</f>
        <v>0</v>
      </c>
      <c r="I31" s="50" t="s">
        <v>0</v>
      </c>
      <c r="J31" s="51">
        <f>+T23</f>
        <v>2</v>
      </c>
      <c r="K31" s="50">
        <f>+V25</f>
        <v>0</v>
      </c>
      <c r="L31" s="50" t="s">
        <v>0</v>
      </c>
      <c r="M31" s="50">
        <f>+T25</f>
        <v>2</v>
      </c>
      <c r="N31" s="49">
        <f>+V27</f>
        <v>2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5"/>
        <v>2</v>
      </c>
      <c r="X31" s="50" t="s">
        <v>0</v>
      </c>
      <c r="Y31" s="51">
        <f t="shared" si="4"/>
        <v>8</v>
      </c>
      <c r="Z31" s="165">
        <f t="shared" ref="Z31" si="18">IF(W31+Y31=0,"",W31+SUM(AF31:AK31))</f>
        <v>3</v>
      </c>
      <c r="AA31" s="166"/>
      <c r="AB31" s="169">
        <f t="shared" ref="AB31" si="19">+IF(E32&gt;G32,1,0)+IF(H32&gt;J32,1,0)+IF(K32&gt;M32,1,0)+IF(N32&gt;P32,1,0)+IF(Q32&gt;S32,1,0)+IF(T32&gt;V32,1,0)</f>
        <v>1</v>
      </c>
      <c r="AC31" s="171" t="str">
        <f t="shared" ref="AC31" si="20">IFERROR(CONCATENATE(RANK(AE31,$AE$21:$AE$31),"."),"")</f>
        <v>5.</v>
      </c>
      <c r="AE31">
        <f>+Z31*1000000000+AB31*1000000+IFERROR(W31/Y31,10)*1000+IFERROR(W32/Y32,10)</f>
        <v>3001000250.915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173"/>
      <c r="B32" s="174"/>
      <c r="C32" s="174"/>
      <c r="D32" s="175"/>
      <c r="E32" s="19">
        <f>+V22</f>
        <v>32</v>
      </c>
      <c r="F32" s="19" t="s">
        <v>0</v>
      </c>
      <c r="G32" s="19">
        <f>+T22</f>
        <v>50</v>
      </c>
      <c r="H32" s="21">
        <f>+V24</f>
        <v>39</v>
      </c>
      <c r="I32" s="19" t="s">
        <v>0</v>
      </c>
      <c r="J32" s="20">
        <f>+T24</f>
        <v>50</v>
      </c>
      <c r="K32" s="19">
        <f>+V26</f>
        <v>37</v>
      </c>
      <c r="L32" s="19" t="s">
        <v>0</v>
      </c>
      <c r="M32" s="19">
        <f>+T26</f>
        <v>50</v>
      </c>
      <c r="N32" s="21">
        <f>+V28</f>
        <v>50</v>
      </c>
      <c r="O32" s="19" t="s">
        <v>0</v>
      </c>
      <c r="P32" s="20">
        <f>+T28</f>
        <v>0</v>
      </c>
      <c r="Q32" s="19">
        <f>+V30</f>
        <v>25</v>
      </c>
      <c r="R32" s="19" t="s">
        <v>0</v>
      </c>
      <c r="S32" s="19">
        <f>+T30</f>
        <v>50</v>
      </c>
      <c r="T32" s="33"/>
      <c r="U32" s="32"/>
      <c r="V32" s="34"/>
      <c r="W32" s="61">
        <f t="shared" si="5"/>
        <v>183</v>
      </c>
      <c r="X32" s="62" t="s">
        <v>0</v>
      </c>
      <c r="Y32" s="63">
        <f t="shared" si="4"/>
        <v>200</v>
      </c>
      <c r="Z32" s="176"/>
      <c r="AA32" s="177"/>
      <c r="AB32" s="178"/>
      <c r="AC32" s="17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12</vt:i4>
      </vt:variant>
    </vt:vector>
  </HeadingPairs>
  <TitlesOfParts>
    <vt:vector size="34" baseType="lpstr">
      <vt:lpstr>zadání</vt:lpstr>
      <vt:lpstr>Rozpis </vt:lpstr>
      <vt:lpstr>tab 1. liga</vt:lpstr>
      <vt:lpstr>záp 1. liga</vt:lpstr>
      <vt:lpstr>tab 2. liga</vt:lpstr>
      <vt:lpstr>záp 2. liga</vt:lpstr>
      <vt:lpstr>tab 3. liga</vt:lpstr>
      <vt:lpstr>záp 3. liga</vt:lpstr>
      <vt:lpstr>tab 4. liga</vt:lpstr>
      <vt:lpstr>záp 4. liga</vt:lpstr>
      <vt:lpstr>tab 5. liga</vt:lpstr>
      <vt:lpstr>záp 5. liga</vt:lpstr>
      <vt:lpstr>tab 6. liga</vt:lpstr>
      <vt:lpstr>záp 6. liga</vt:lpstr>
      <vt:lpstr>tab 7. liga</vt:lpstr>
      <vt:lpstr>záp 7. liga</vt:lpstr>
      <vt:lpstr>tab 8. liga</vt:lpstr>
      <vt:lpstr>záp 8. liga</vt:lpstr>
      <vt:lpstr>tab 9. liga</vt:lpstr>
      <vt:lpstr>záp 9. liga</vt:lpstr>
      <vt:lpstr>tab 10. liga</vt:lpstr>
      <vt:lpstr>záp 10. liga</vt:lpstr>
      <vt:lpstr>'Rozpis '!Oblast_tisku</vt:lpstr>
      <vt:lpstr>'tab 1. liga'!Oblast_tisku</vt:lpstr>
      <vt:lpstr>'tab 10. liga'!Oblast_tisku</vt:lpstr>
      <vt:lpstr>'tab 2. liga'!Oblast_tisku</vt:lpstr>
      <vt:lpstr>'tab 3. liga'!Oblast_tisku</vt:lpstr>
      <vt:lpstr>'tab 4. liga'!Oblast_tisku</vt:lpstr>
      <vt:lpstr>'tab 5. liga'!Oblast_tisku</vt:lpstr>
      <vt:lpstr>'tab 6. liga'!Oblast_tisku</vt:lpstr>
      <vt:lpstr>'tab 7. liga'!Oblast_tisku</vt:lpstr>
      <vt:lpstr>'tab 8. liga'!Oblast_tisku</vt:lpstr>
      <vt:lpstr>'tab 9. liga'!Oblast_tisku</vt:lpstr>
      <vt:lpstr>zadání!Oblast_tisku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rozpis pro minivolejbal</dc:title>
  <dc:creator/>
  <cp:lastModifiedBy/>
  <dcterms:created xsi:type="dcterms:W3CDTF">2006-09-16T00:00:00Z</dcterms:created>
  <dcterms:modified xsi:type="dcterms:W3CDTF">2023-02-19T16:46:58Z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18_19_Mini_rozpis_T1.xlsx</vt:lpwstr>
  </property>
</Properties>
</file>